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W:\Personal\Polos\аспирантура\Обучение 2020-2021\"/>
    </mc:Choice>
  </mc:AlternateContent>
  <bookViews>
    <workbookView xWindow="0" yWindow="0" windowWidth="28800" windowHeight="12420"/>
  </bookViews>
  <sheets>
    <sheet name="Лист1" sheetId="1" r:id="rId1"/>
    <sheet name="Лист2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G45" i="1"/>
  <c r="I45" i="1"/>
  <c r="J45" i="1"/>
  <c r="G29" i="1" l="1"/>
  <c r="F28" i="1"/>
  <c r="C38" i="1"/>
  <c r="I32" i="1"/>
  <c r="G32" i="1"/>
  <c r="E32" i="1"/>
  <c r="Q37" i="1"/>
  <c r="L37" i="1" s="1"/>
  <c r="M37" i="1"/>
  <c r="Q36" i="1"/>
  <c r="M36" i="1"/>
  <c r="L36" i="1"/>
  <c r="E36" i="1" s="1"/>
  <c r="G37" i="1"/>
  <c r="F37" i="1"/>
  <c r="E37" i="1"/>
  <c r="D37" i="1"/>
  <c r="I36" i="1"/>
  <c r="H36" i="1"/>
  <c r="G36" i="1"/>
  <c r="F36" i="1"/>
  <c r="D36" i="1"/>
  <c r="B38" i="1" l="1"/>
  <c r="I37" i="1"/>
  <c r="H37" i="1"/>
  <c r="F57" i="1"/>
  <c r="G57" i="1"/>
  <c r="H57" i="1"/>
  <c r="I57" i="1"/>
  <c r="J57" i="1"/>
  <c r="K57" i="1"/>
  <c r="E32" i="2"/>
  <c r="F32" i="2"/>
  <c r="G32" i="2"/>
  <c r="H32" i="2"/>
  <c r="I32" i="2"/>
  <c r="J32" i="2"/>
  <c r="K32" i="2"/>
  <c r="D32" i="2"/>
  <c r="K31" i="2"/>
  <c r="E30" i="2"/>
  <c r="F30" i="2"/>
  <c r="G30" i="2"/>
  <c r="H30" i="2"/>
  <c r="I30" i="2"/>
  <c r="J30" i="2"/>
  <c r="K30" i="2"/>
  <c r="D30" i="2"/>
  <c r="K29" i="2"/>
  <c r="J28" i="2"/>
  <c r="K28" i="2"/>
  <c r="C41" i="1"/>
  <c r="C42" i="1"/>
  <c r="K33" i="2" l="1"/>
  <c r="K52" i="1" s="1"/>
  <c r="I17" i="1"/>
  <c r="I14" i="1"/>
  <c r="Q55" i="1"/>
  <c r="M29" i="1"/>
  <c r="Q29" i="1"/>
  <c r="L29" i="1" s="1"/>
  <c r="C29" i="1" s="1"/>
  <c r="Q27" i="1"/>
  <c r="F31" i="1" l="1"/>
  <c r="F45" i="1" s="1"/>
  <c r="F33" i="1"/>
  <c r="D33" i="1"/>
  <c r="F32" i="1"/>
  <c r="M21" i="1"/>
  <c r="M22" i="1"/>
  <c r="M23" i="1"/>
  <c r="M24" i="1"/>
  <c r="M25" i="1"/>
  <c r="M26" i="1"/>
  <c r="M27" i="1"/>
  <c r="M28" i="1"/>
  <c r="M30" i="1"/>
  <c r="M31" i="1"/>
  <c r="M32" i="1"/>
  <c r="M33" i="1"/>
  <c r="M34" i="1"/>
  <c r="M35" i="1"/>
  <c r="D24" i="1"/>
  <c r="F24" i="1"/>
  <c r="G24" i="1"/>
  <c r="E24" i="1"/>
  <c r="I23" i="1"/>
  <c r="H23" i="1"/>
  <c r="E23" i="1"/>
  <c r="D23" i="1"/>
  <c r="I25" i="1"/>
  <c r="I28" i="1"/>
  <c r="I30" i="1"/>
  <c r="E26" i="1"/>
  <c r="E27" i="1"/>
  <c r="E28" i="1"/>
  <c r="E30" i="1"/>
  <c r="E34" i="1"/>
  <c r="E35" i="1"/>
  <c r="Q24" i="1"/>
  <c r="Q23" i="1"/>
  <c r="Q21" i="1"/>
  <c r="L21" i="1" s="1"/>
  <c r="Q22" i="1"/>
  <c r="Q25" i="1"/>
  <c r="L25" i="1" s="1"/>
  <c r="G25" i="1" s="1"/>
  <c r="Q26" i="1"/>
  <c r="L26" i="1" s="1"/>
  <c r="G26" i="1" s="1"/>
  <c r="L27" i="1"/>
  <c r="Q28" i="1"/>
  <c r="L28" i="1" s="1"/>
  <c r="Q30" i="1"/>
  <c r="L30" i="1" s="1"/>
  <c r="G30" i="1" s="1"/>
  <c r="Q31" i="1"/>
  <c r="L31" i="1" s="1"/>
  <c r="D31" i="1" s="1"/>
  <c r="D45" i="1" s="1"/>
  <c r="Q32" i="1"/>
  <c r="L32" i="1" s="1"/>
  <c r="Q33" i="1"/>
  <c r="L33" i="1" s="1"/>
  <c r="H33" i="1" s="1"/>
  <c r="Q34" i="1"/>
  <c r="L34" i="1" s="1"/>
  <c r="G34" i="1" s="1"/>
  <c r="Q35" i="1"/>
  <c r="L35" i="1" s="1"/>
  <c r="G35" i="1" s="1"/>
  <c r="Q20" i="1"/>
  <c r="L20" i="1" s="1"/>
  <c r="M20" i="1"/>
  <c r="M14" i="1"/>
  <c r="M15" i="1"/>
  <c r="M16" i="1"/>
  <c r="M17" i="1"/>
  <c r="M13" i="1"/>
  <c r="L13" i="1"/>
  <c r="H31" i="1" l="1"/>
  <c r="M39" i="1"/>
  <c r="D29" i="2"/>
  <c r="F27" i="1"/>
  <c r="I27" i="1"/>
  <c r="G27" i="1"/>
  <c r="H27" i="1"/>
  <c r="C28" i="1"/>
  <c r="M18" i="1"/>
  <c r="I26" i="1"/>
  <c r="C26" i="1" s="1"/>
  <c r="C36" i="1"/>
  <c r="C37" i="1"/>
  <c r="C30" i="1"/>
  <c r="I35" i="1"/>
  <c r="C35" i="1" s="1"/>
  <c r="I34" i="1"/>
  <c r="C34" i="1" s="1"/>
  <c r="C33" i="1"/>
  <c r="E25" i="1"/>
  <c r="C25" i="1" s="1"/>
  <c r="C22" i="2"/>
  <c r="B22" i="2"/>
  <c r="B23" i="2" s="1"/>
  <c r="C31" i="1" l="1"/>
  <c r="H45" i="1"/>
  <c r="C27" i="1"/>
  <c r="G21" i="1"/>
  <c r="E21" i="1"/>
  <c r="H13" i="1"/>
  <c r="F13" i="1"/>
  <c r="D13" i="1"/>
  <c r="F17" i="1"/>
  <c r="C50" i="1" l="1"/>
  <c r="C49" i="1"/>
  <c r="C46" i="1"/>
  <c r="C43" i="1"/>
  <c r="L55" i="1"/>
  <c r="L24" i="1"/>
  <c r="L23" i="1"/>
  <c r="L22" i="1"/>
  <c r="I22" i="1" s="1"/>
  <c r="A21" i="1"/>
  <c r="L17" i="1"/>
  <c r="L16" i="1"/>
  <c r="E16" i="1" s="1"/>
  <c r="L15" i="1"/>
  <c r="L14" i="1"/>
  <c r="C13" i="1"/>
  <c r="F15" i="1" l="1"/>
  <c r="F28" i="2" s="1"/>
  <c r="D15" i="1"/>
  <c r="G17" i="1"/>
  <c r="E17" i="1"/>
  <c r="L39" i="1"/>
  <c r="J31" i="2"/>
  <c r="J29" i="2"/>
  <c r="E14" i="1"/>
  <c r="G14" i="1"/>
  <c r="C14" i="1" s="1"/>
  <c r="E55" i="1"/>
  <c r="E57" i="1" s="1"/>
  <c r="D55" i="1"/>
  <c r="D57" i="1" s="1"/>
  <c r="I16" i="1"/>
  <c r="G16" i="1"/>
  <c r="F23" i="1"/>
  <c r="F29" i="2" s="1"/>
  <c r="G23" i="1"/>
  <c r="H24" i="1"/>
  <c r="H29" i="2" s="1"/>
  <c r="I24" i="1"/>
  <c r="C51" i="1"/>
  <c r="L18" i="1"/>
  <c r="H15" i="1"/>
  <c r="I21" i="1"/>
  <c r="C21" i="1" s="1"/>
  <c r="D28" i="2" l="1"/>
  <c r="J33" i="2"/>
  <c r="J52" i="1" s="1"/>
  <c r="G28" i="2"/>
  <c r="E28" i="2"/>
  <c r="C15" i="1"/>
  <c r="H31" i="2"/>
  <c r="H28" i="2"/>
  <c r="I28" i="2"/>
  <c r="F31" i="2"/>
  <c r="F33" i="2" s="1"/>
  <c r="F52" i="1" s="1"/>
  <c r="C16" i="1"/>
  <c r="C23" i="1"/>
  <c r="C17" i="1"/>
  <c r="C55" i="1"/>
  <c r="C57" i="1" s="1"/>
  <c r="C24" i="1"/>
  <c r="C22" i="1"/>
  <c r="C39" i="1" s="1"/>
  <c r="G20" i="1"/>
  <c r="G29" i="2" s="1"/>
  <c r="I20" i="1"/>
  <c r="I29" i="2" s="1"/>
  <c r="E20" i="1"/>
  <c r="D31" i="2" l="1"/>
  <c r="D33" i="2" s="1"/>
  <c r="D52" i="1" s="1"/>
  <c r="G31" i="2"/>
  <c r="G33" i="2" s="1"/>
  <c r="G52" i="1" s="1"/>
  <c r="H33" i="2"/>
  <c r="H52" i="1" s="1"/>
  <c r="I31" i="2"/>
  <c r="I33" i="2" s="1"/>
  <c r="I52" i="1" s="1"/>
  <c r="C18" i="1"/>
  <c r="C20" i="1"/>
  <c r="E29" i="2"/>
  <c r="C32" i="1"/>
  <c r="E31" i="2"/>
  <c r="C45" i="1" l="1"/>
  <c r="E33" i="2"/>
  <c r="E52" i="1" s="1"/>
  <c r="C47" i="1" l="1"/>
  <c r="C52" i="1" s="1"/>
</calcChain>
</file>

<file path=xl/sharedStrings.xml><?xml version="1.0" encoding="utf-8"?>
<sst xmlns="http://schemas.openxmlformats.org/spreadsheetml/2006/main" count="154" uniqueCount="125">
  <si>
    <t>Всего</t>
  </si>
  <si>
    <t>Лекции</t>
  </si>
  <si>
    <t>Практики, семинары</t>
  </si>
  <si>
    <t>Итого Базовые дисциплины</t>
  </si>
  <si>
    <t>Психология и технология преподавания</t>
  </si>
  <si>
    <t>Итого Вариативные дисциплины</t>
  </si>
  <si>
    <t>Современная физика высоких энергий</t>
  </si>
  <si>
    <t>Физика плазмы для аспирантов</t>
  </si>
  <si>
    <t>Современная физика плазмы</t>
  </si>
  <si>
    <t>Итого Факультативные дисциплины</t>
  </si>
  <si>
    <t>Педагогическая практика</t>
  </si>
  <si>
    <t>Итого Практики</t>
  </si>
  <si>
    <t>Научно-исследовательская деятельность</t>
  </si>
  <si>
    <t>Подготовка научно-квалификационной работы (диссертации) на соискание ученой степени кандидата наук</t>
  </si>
  <si>
    <t>Итого Научные исследования</t>
  </si>
  <si>
    <t>Государственный экзамен</t>
  </si>
  <si>
    <t>Итого Государственная итоговая аттестация</t>
  </si>
  <si>
    <t>Самостоятельная работа</t>
  </si>
  <si>
    <t>Консультации</t>
  </si>
  <si>
    <t>Зачеты</t>
  </si>
  <si>
    <t>I</t>
  </si>
  <si>
    <t>II</t>
  </si>
  <si>
    <t>III</t>
  </si>
  <si>
    <t>IV</t>
  </si>
  <si>
    <t>V</t>
  </si>
  <si>
    <t>VI</t>
  </si>
  <si>
    <t>VII</t>
  </si>
  <si>
    <t>VIII</t>
  </si>
  <si>
    <t>Экзамены</t>
  </si>
  <si>
    <t>Базовые дисциплины</t>
  </si>
  <si>
    <t>Вариативные дисциплины</t>
  </si>
  <si>
    <t>В часах</t>
  </si>
  <si>
    <t>В зачетных единицах</t>
  </si>
  <si>
    <t>Семестры</t>
  </si>
  <si>
    <t>Виды работы</t>
  </si>
  <si>
    <t>Факультативные дисциплины</t>
  </si>
  <si>
    <t>Компьютерные технологии в физическом эксперименте</t>
  </si>
  <si>
    <t>Блок 1 Дисциплины</t>
  </si>
  <si>
    <t>Блок 2 Практики</t>
  </si>
  <si>
    <t>Блок 3 Научные исследования</t>
  </si>
  <si>
    <t>Блок 4 Государственная итоговая аттестация</t>
  </si>
  <si>
    <t>Представление научного доклада об основных результатах
подготовленной научно-квалификационной работы</t>
  </si>
  <si>
    <t>Итого Программа обучения в аспирантуре</t>
  </si>
  <si>
    <t>Индивидуальный учебный план</t>
  </si>
  <si>
    <t>Аспирантура ИЯФ СО РАН</t>
  </si>
  <si>
    <t>Аспирант__________________________________</t>
  </si>
  <si>
    <t>Научный руководитель_______________________________</t>
  </si>
  <si>
    <t>Начальник отдела аспирантуры_____________________</t>
  </si>
  <si>
    <t>Дата____________</t>
  </si>
  <si>
    <t>Иностранный язык. Подготовительный курс</t>
  </si>
  <si>
    <t>Избранные главы современной физики</t>
  </si>
  <si>
    <t>Стандартная модель и ее расширения</t>
  </si>
  <si>
    <t>Методы анализа физических измерений</t>
  </si>
  <si>
    <t>Современные технологии разработки электроники</t>
  </si>
  <si>
    <t>Как писать диссертацию</t>
  </si>
  <si>
    <t>Методы ускорения заряженных частиц</t>
  </si>
  <si>
    <t>Ускорители и их применения</t>
  </si>
  <si>
    <t>Практика в ведущих научных центрах</t>
  </si>
  <si>
    <t>Факультативные дисциплины не включаются учебную нагрузку, но могут быть по просьбе аспиранта вписаны в диплом.</t>
  </si>
  <si>
    <t>Профиль обучения: 01.04.16 Физика атомного ядра и элементарных частиц</t>
  </si>
  <si>
    <t xml:space="preserve">Профиль обучения: </t>
  </si>
  <si>
    <t>Профиль обучения: 01.04.01 Приборы и методы экспериментальной физики</t>
  </si>
  <si>
    <t>Профиль обучения: 01.04.08 Физика плазмы</t>
  </si>
  <si>
    <t>Профиль обучения: 01.04.02 Теоретическая физика</t>
  </si>
  <si>
    <t>Профиль обучения: 01.04.20 Физика пучков заряженных частиц и ускорительная техника</t>
  </si>
  <si>
    <t>История и философия науки. Кандидатский экзамен</t>
  </si>
  <si>
    <t>Год обучения</t>
  </si>
  <si>
    <t>Избранные вопросы истории физики</t>
  </si>
  <si>
    <t>Иностранный язык. Грамматика</t>
  </si>
  <si>
    <t>Иностранный язык. Научно-технический перевод</t>
  </si>
  <si>
    <t>Иностранный язык. Кандидатский экзамен</t>
  </si>
  <si>
    <t>Приборы и методы экспериментальной физики. Кандидатский экзамен</t>
  </si>
  <si>
    <t>Теоретическая физика. Кандидатский экзамен</t>
  </si>
  <si>
    <t>Физика плазмы. Кандидатский экзамен</t>
  </si>
  <si>
    <t>Физика атомного ядра и элементарных частиц. Кандидатский экзамен</t>
  </si>
  <si>
    <t>Физика пучков заряженных частиц и ускорительная техника. Кандидатский экзамен</t>
  </si>
  <si>
    <t>Контактная работа</t>
  </si>
  <si>
    <t>!!!!!!Введите профиль обучения (строка 6)</t>
  </si>
  <si>
    <t>Язык PYTHON для научных вычислений</t>
  </si>
  <si>
    <t>Диагностика плазмы и плазменный эксперимент</t>
  </si>
  <si>
    <t>Объем - 3 з.е. в любом из семестров 1-3 года обучения</t>
  </si>
  <si>
    <t>Базовые</t>
  </si>
  <si>
    <t>Вариативные</t>
  </si>
  <si>
    <t>Практики</t>
  </si>
  <si>
    <t>Научные исследования</t>
  </si>
  <si>
    <t>Аттестация</t>
  </si>
  <si>
    <t>Преподаватель</t>
  </si>
  <si>
    <t>Грозин</t>
  </si>
  <si>
    <t>Дмитриев</t>
  </si>
  <si>
    <t>Коломакина</t>
  </si>
  <si>
    <t>Петрова</t>
  </si>
  <si>
    <t>Дружинин</t>
  </si>
  <si>
    <t>Мильштейн</t>
  </si>
  <si>
    <t>Фадин</t>
  </si>
  <si>
    <t>Логашенко</t>
  </si>
  <si>
    <t>Соколов</t>
  </si>
  <si>
    <t>Семинары плазменных лабораторий</t>
  </si>
  <si>
    <t>Приглашенные лекторы</t>
  </si>
  <si>
    <t>Востриков</t>
  </si>
  <si>
    <t>Жуланов</t>
  </si>
  <si>
    <t>Фатькин</t>
  </si>
  <si>
    <t>Середняков</t>
  </si>
  <si>
    <t>Комментарии</t>
  </si>
  <si>
    <t>Обязательный курс</t>
  </si>
  <si>
    <t>Обязательный курс (в соответствии с профилем подготовки)</t>
  </si>
  <si>
    <t>Только для аспирантов, специализирующихся в ФЭЧ</t>
  </si>
  <si>
    <t>Рекомендован для ФЭЧ</t>
  </si>
  <si>
    <t>Рекомендован для специальности 01.04.01</t>
  </si>
  <si>
    <t>Рекомендован для специальности 01.04.08</t>
  </si>
  <si>
    <t>Рекомендован для специальности 01.04.20</t>
  </si>
  <si>
    <t>Подготовительный курс для аспирантов со слабым знанием английского</t>
  </si>
  <si>
    <t>При желании в эту строчку можно скопировать вариативные дисциплины, не включенные в основной учебный план</t>
  </si>
  <si>
    <t>Искл</t>
  </si>
  <si>
    <r>
      <t>Направление: 03.06.01</t>
    </r>
    <r>
      <rPr>
        <u/>
        <sz val="11"/>
        <color theme="1"/>
        <rFont val="Times New Roman"/>
        <family val="1"/>
        <charset val="204"/>
      </rPr>
      <t xml:space="preserve"> Физика и астрономия</t>
    </r>
  </si>
  <si>
    <r>
      <t xml:space="preserve">Форма обучения: </t>
    </r>
    <r>
      <rPr>
        <u/>
        <sz val="11"/>
        <color theme="1"/>
        <rFont val="Times New Roman"/>
        <family val="1"/>
        <charset val="204"/>
      </rPr>
      <t>очная</t>
    </r>
  </si>
  <si>
    <t>Спецглавы ОТО</t>
  </si>
  <si>
    <t>Спецглавы КХД</t>
  </si>
  <si>
    <t>Грабовский</t>
  </si>
  <si>
    <t>Теория и методы физических измерений</t>
  </si>
  <si>
    <t>Спецкурс по выбору аспиранта</t>
  </si>
  <si>
    <t>Можно включить онлайн курсы или курсы, читаемые в других институтах. Объем и темы - по согласованию с отделом аспирантуры</t>
  </si>
  <si>
    <t>Полный объем должен быть равен 240 з.е.</t>
  </si>
  <si>
    <t>Введите профиль обучения</t>
  </si>
  <si>
    <t>Введите Вашу фамилию</t>
  </si>
  <si>
    <t>аспиранта Коробова Александра Алексеевича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</si>
</sst>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4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3">
    <xf numFmtId="0" fontId="0" fillId="0" borderId="0" xfId="0"/>
    <xf numFmtId="0" fontId="0" fillId="0" borderId="0" xfId="0" applyAlignment="1">
      <alignment wrapText="1"/>
    </xf>
    <xf numFmtId="0" fontId="0" fillId="0" borderId="5" xfId="0" applyBorder="1"/>
    <xf numFmtId="0" fontId="7" fillId="0" borderId="29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/>
    <xf numFmtId="0" fontId="7" fillId="0" borderId="39" xfId="0" applyFont="1" applyBorder="1" applyAlignment="1">
      <alignment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5" xfId="0" applyFont="1" applyBorder="1" applyAlignment="1">
      <alignment vertical="center" wrapText="1"/>
    </xf>
    <xf numFmtId="0" fontId="7" fillId="0" borderId="48" xfId="0" applyFont="1" applyBorder="1" applyAlignment="1">
      <alignment horizontal="center" vertical="center" wrapText="1"/>
    </xf>
    <xf numFmtId="0" fontId="5" fillId="0" borderId="50" xfId="0" applyFont="1" applyBorder="1"/>
    <xf numFmtId="0" fontId="0" fillId="0" borderId="0" xfId="0" applyBorder="1"/>
    <xf numFmtId="0" fontId="0" fillId="0" borderId="53" xfId="0" applyBorder="1"/>
    <xf numFmtId="0" fontId="7" fillId="0" borderId="54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0" fillId="0" borderId="0" xfId="0" applyFill="1"/>
    <xf numFmtId="0" fontId="0" fillId="0" borderId="0" xfId="0" applyFill="1" applyBorder="1"/>
    <xf numFmtId="0" fontId="4" fillId="0" borderId="32" xfId="0" applyFont="1" applyBorder="1" applyAlignment="1">
      <alignment wrapText="1"/>
    </xf>
    <xf numFmtId="0" fontId="7" fillId="3" borderId="1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4" fillId="0" borderId="5" xfId="0" applyFont="1" applyBorder="1"/>
    <xf numFmtId="0" fontId="4" fillId="0" borderId="3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35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24" xfId="0" applyFont="1" applyBorder="1" applyAlignment="1">
      <alignment vertical="center" wrapText="1"/>
    </xf>
    <xf numFmtId="0" fontId="4" fillId="0" borderId="24" xfId="0" applyFont="1" applyFill="1" applyBorder="1" applyAlignment="1">
      <alignment wrapText="1"/>
    </xf>
    <xf numFmtId="0" fontId="7" fillId="0" borderId="23" xfId="0" applyFont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7" xfId="0" applyFont="1" applyBorder="1"/>
    <xf numFmtId="0" fontId="8" fillId="0" borderId="0" xfId="0" applyFont="1" applyBorder="1" applyAlignment="1">
      <alignment horizontal="center"/>
    </xf>
    <xf numFmtId="0" fontId="4" fillId="2" borderId="7" xfId="0" applyFont="1" applyFill="1" applyBorder="1"/>
    <xf numFmtId="0" fontId="10" fillId="0" borderId="0" xfId="0" applyFont="1" applyBorder="1"/>
    <xf numFmtId="0" fontId="10" fillId="0" borderId="53" xfId="0" applyFont="1" applyBorder="1"/>
    <xf numFmtId="0" fontId="4" fillId="0" borderId="53" xfId="0" applyFont="1" applyBorder="1"/>
    <xf numFmtId="0" fontId="4" fillId="0" borderId="4" xfId="0" applyFont="1" applyBorder="1" applyAlignment="1">
      <alignment wrapText="1"/>
    </xf>
    <xf numFmtId="0" fontId="4" fillId="0" borderId="49" xfId="0" applyFont="1" applyBorder="1" applyAlignment="1">
      <alignment wrapText="1"/>
    </xf>
    <xf numFmtId="0" fontId="4" fillId="0" borderId="29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" xfId="0" applyFont="1" applyBorder="1"/>
    <xf numFmtId="0" fontId="4" fillId="0" borderId="28" xfId="0" applyFont="1" applyBorder="1" applyAlignment="1">
      <alignment wrapText="1"/>
    </xf>
    <xf numFmtId="0" fontId="4" fillId="0" borderId="37" xfId="0" applyFont="1" applyBorder="1" applyAlignment="1">
      <alignment wrapText="1"/>
    </xf>
    <xf numFmtId="0" fontId="4" fillId="0" borderId="49" xfId="0" applyFont="1" applyBorder="1"/>
    <xf numFmtId="0" fontId="4" fillId="0" borderId="33" xfId="0" applyFont="1" applyBorder="1"/>
    <xf numFmtId="0" fontId="4" fillId="0" borderId="33" xfId="0" applyFont="1" applyBorder="1" applyAlignment="1">
      <alignment horizontal="center"/>
    </xf>
    <xf numFmtId="0" fontId="10" fillId="0" borderId="45" xfId="0" applyFont="1" applyBorder="1" applyAlignment="1">
      <alignment vertical="top" wrapText="1"/>
    </xf>
    <xf numFmtId="0" fontId="10" fillId="0" borderId="29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vertical="center" textRotation="90" wrapText="1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textRotation="90" wrapText="1"/>
    </xf>
    <xf numFmtId="0" fontId="10" fillId="0" borderId="67" xfId="0" applyFont="1" applyBorder="1" applyAlignment="1">
      <alignment horizontal="center" vertical="center" textRotation="90" wrapText="1"/>
    </xf>
    <xf numFmtId="0" fontId="10" fillId="0" borderId="68" xfId="0" applyFont="1" applyBorder="1" applyAlignment="1">
      <alignment horizontal="center" vertical="center" textRotation="90" wrapText="1"/>
    </xf>
    <xf numFmtId="0" fontId="10" fillId="0" borderId="68" xfId="0" applyFont="1" applyFill="1" applyBorder="1" applyAlignment="1">
      <alignment horizontal="center" vertical="center" textRotation="90" wrapText="1"/>
    </xf>
    <xf numFmtId="0" fontId="10" fillId="0" borderId="69" xfId="0" applyFont="1" applyBorder="1" applyAlignment="1">
      <alignment horizontal="center" vertical="center" textRotation="90" wrapText="1"/>
    </xf>
    <xf numFmtId="0" fontId="10" fillId="0" borderId="39" xfId="0" applyFont="1" applyBorder="1" applyAlignment="1">
      <alignment vertical="top" wrapText="1"/>
    </xf>
    <xf numFmtId="0" fontId="10" fillId="0" borderId="54" xfId="0" applyFont="1" applyBorder="1" applyAlignment="1">
      <alignment vertical="top" wrapText="1"/>
    </xf>
    <xf numFmtId="0" fontId="10" fillId="0" borderId="40" xfId="0" applyFont="1" applyBorder="1" applyAlignment="1">
      <alignment vertical="center" textRotation="90" wrapText="1"/>
    </xf>
    <xf numFmtId="0" fontId="10" fillId="0" borderId="40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/>
    </xf>
    <xf numFmtId="0" fontId="10" fillId="0" borderId="40" xfId="0" applyFont="1" applyFill="1" applyBorder="1" applyAlignment="1">
      <alignment vertical="center" textRotation="90" wrapText="1"/>
    </xf>
    <xf numFmtId="0" fontId="10" fillId="0" borderId="41" xfId="0" applyFont="1" applyBorder="1" applyAlignment="1">
      <alignment vertical="center" textRotation="90" wrapText="1"/>
    </xf>
    <xf numFmtId="0" fontId="7" fillId="2" borderId="7" xfId="0" applyFont="1" applyFill="1" applyBorder="1"/>
    <xf numFmtId="0" fontId="7" fillId="0" borderId="5" xfId="0" applyFont="1" applyBorder="1"/>
    <xf numFmtId="0" fontId="10" fillId="0" borderId="56" xfId="0" applyFont="1" applyBorder="1" applyAlignment="1">
      <alignment vertical="top" wrapText="1"/>
    </xf>
    <xf numFmtId="0" fontId="10" fillId="0" borderId="46" xfId="0" applyFont="1" applyBorder="1" applyAlignment="1">
      <alignment vertical="center" textRotation="90" wrapText="1"/>
    </xf>
    <xf numFmtId="0" fontId="10" fillId="0" borderId="46" xfId="0" applyFont="1" applyBorder="1" applyAlignment="1">
      <alignment horizontal="center" vertical="center" wrapText="1"/>
    </xf>
    <xf numFmtId="0" fontId="4" fillId="0" borderId="46" xfId="0" applyFont="1" applyBorder="1"/>
    <xf numFmtId="0" fontId="8" fillId="0" borderId="4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left" vertical="center"/>
    </xf>
    <xf numFmtId="0" fontId="4" fillId="0" borderId="19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5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13" fillId="2" borderId="7" xfId="0" applyFont="1" applyFill="1" applyBorder="1"/>
    <xf numFmtId="0" fontId="4" fillId="0" borderId="62" xfId="0" applyFont="1" applyBorder="1" applyAlignment="1">
      <alignment vertical="center" wrapText="1"/>
    </xf>
    <xf numFmtId="0" fontId="4" fillId="0" borderId="59" xfId="0" applyFont="1" applyBorder="1" applyAlignment="1">
      <alignment vertical="center" wrapText="1"/>
    </xf>
    <xf numFmtId="0" fontId="4" fillId="0" borderId="60" xfId="0" applyFont="1" applyBorder="1" applyAlignment="1">
      <alignment vertical="center" wrapText="1"/>
    </xf>
    <xf numFmtId="0" fontId="8" fillId="0" borderId="60" xfId="0" applyFont="1" applyBorder="1" applyAlignment="1">
      <alignment horizontal="center" vertical="center"/>
    </xf>
    <xf numFmtId="0" fontId="4" fillId="0" borderId="60" xfId="0" applyFont="1" applyBorder="1" applyAlignment="1">
      <alignment vertical="center"/>
    </xf>
    <xf numFmtId="0" fontId="4" fillId="0" borderId="60" xfId="0" applyFont="1" applyBorder="1" applyAlignment="1">
      <alignment vertical="top"/>
    </xf>
    <xf numFmtId="0" fontId="4" fillId="0" borderId="60" xfId="0" applyFont="1" applyBorder="1"/>
    <xf numFmtId="0" fontId="4" fillId="0" borderId="63" xfId="0" applyFont="1" applyBorder="1" applyAlignment="1">
      <alignment vertical="center" wrapText="1"/>
    </xf>
    <xf numFmtId="0" fontId="4" fillId="0" borderId="55" xfId="0" applyFont="1" applyBorder="1" applyAlignment="1">
      <alignment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/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/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top"/>
    </xf>
    <xf numFmtId="0" fontId="4" fillId="0" borderId="60" xfId="0" applyFont="1" applyBorder="1" applyAlignment="1">
      <alignment horizontal="center"/>
    </xf>
    <xf numFmtId="0" fontId="4" fillId="0" borderId="63" xfId="0" applyFont="1" applyBorder="1" applyAlignment="1">
      <alignment horizontal="center" vertical="center" wrapText="1"/>
    </xf>
    <xf numFmtId="0" fontId="4" fillId="0" borderId="44" xfId="0" applyFont="1" applyBorder="1" applyAlignment="1">
      <alignment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48" xfId="0" applyFont="1" applyBorder="1" applyAlignment="1">
      <alignment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61" xfId="0" applyFont="1" applyBorder="1" applyAlignment="1">
      <alignment vertical="center" wrapText="1"/>
    </xf>
    <xf numFmtId="0" fontId="4" fillId="0" borderId="57" xfId="0" applyFont="1" applyBorder="1" applyAlignment="1">
      <alignment vertical="center" wrapText="1"/>
    </xf>
    <xf numFmtId="0" fontId="4" fillId="0" borderId="58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/>
    </xf>
    <xf numFmtId="0" fontId="4" fillId="0" borderId="64" xfId="0" applyFont="1" applyBorder="1" applyAlignment="1">
      <alignment horizontal="center" vertical="center" wrapText="1"/>
    </xf>
    <xf numFmtId="0" fontId="4" fillId="0" borderId="36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7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/>
    <xf numFmtId="0" fontId="7" fillId="0" borderId="3" xfId="0" applyFont="1" applyBorder="1"/>
    <xf numFmtId="0" fontId="4" fillId="0" borderId="65" xfId="0" applyFont="1" applyBorder="1"/>
    <xf numFmtId="0" fontId="4" fillId="0" borderId="0" xfId="0" applyFont="1"/>
    <xf numFmtId="0" fontId="4" fillId="0" borderId="52" xfId="0" applyFont="1" applyBorder="1"/>
    <xf numFmtId="0" fontId="7" fillId="0" borderId="30" xfId="0" applyFont="1" applyBorder="1"/>
    <xf numFmtId="0" fontId="4" fillId="0" borderId="49" xfId="0" applyFont="1" applyBorder="1" applyAlignment="1">
      <alignment vertical="center" wrapText="1"/>
    </xf>
    <xf numFmtId="0" fontId="4" fillId="0" borderId="50" xfId="0" applyFont="1" applyBorder="1" applyAlignment="1">
      <alignment wrapText="1"/>
    </xf>
    <xf numFmtId="0" fontId="4" fillId="0" borderId="50" xfId="0" applyFont="1" applyFill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top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5" xfId="0" applyFont="1" applyBorder="1" applyAlignment="1">
      <alignment wrapText="1"/>
    </xf>
    <xf numFmtId="0" fontId="4" fillId="0" borderId="4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9" xfId="0" applyFont="1" applyBorder="1" applyAlignment="1">
      <alignment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Alignment="1"/>
    <xf numFmtId="0" fontId="14" fillId="0" borderId="19" xfId="0" applyFont="1" applyFill="1" applyBorder="1" applyAlignment="1">
      <alignment horizontal="left" vertical="center"/>
    </xf>
    <xf numFmtId="0" fontId="15" fillId="2" borderId="7" xfId="0" applyFont="1" applyFill="1" applyBorder="1"/>
    <xf numFmtId="0" fontId="4" fillId="4" borderId="27" xfId="0" applyNumberFormat="1" applyFont="1" applyFill="1" applyBorder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wrapText="1"/>
    </xf>
    <xf numFmtId="0" fontId="4" fillId="4" borderId="27" xfId="0" applyFont="1" applyFill="1" applyBorder="1" applyAlignment="1">
      <alignment horizontal="center" wrapText="1"/>
    </xf>
    <xf numFmtId="0" fontId="4" fillId="4" borderId="47" xfId="0" applyFont="1" applyFill="1" applyBorder="1" applyAlignment="1">
      <alignment horizontal="center" vertical="center" wrapText="1"/>
    </xf>
    <xf numFmtId="0" fontId="4" fillId="4" borderId="43" xfId="0" applyFont="1" applyFill="1" applyBorder="1" applyAlignment="1">
      <alignment horizontal="center" vertical="center" wrapText="1"/>
    </xf>
    <xf numFmtId="0" fontId="4" fillId="4" borderId="55" xfId="0" applyFont="1" applyFill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Fill="1" applyBorder="1" applyAlignment="1">
      <alignment wrapText="1"/>
    </xf>
    <xf numFmtId="0" fontId="4" fillId="4" borderId="3" xfId="0" applyNumberFormat="1" applyFont="1" applyFill="1" applyBorder="1" applyAlignment="1">
      <alignment horizontal="center" vertical="center" wrapText="1"/>
    </xf>
    <xf numFmtId="0" fontId="4" fillId="4" borderId="66" xfId="0" applyNumberFormat="1" applyFont="1" applyFill="1" applyBorder="1" applyAlignment="1">
      <alignment vertical="center" wrapText="1"/>
    </xf>
    <xf numFmtId="0" fontId="4" fillId="4" borderId="4" xfId="0" applyNumberFormat="1" applyFont="1" applyFill="1" applyBorder="1" applyAlignment="1">
      <alignment horizontal="center" vertical="center" wrapText="1"/>
    </xf>
    <xf numFmtId="0" fontId="4" fillId="4" borderId="28" xfId="0" applyNumberFormat="1" applyFont="1" applyFill="1" applyBorder="1" applyAlignment="1">
      <alignment vertical="center" wrapText="1"/>
    </xf>
    <xf numFmtId="0" fontId="4" fillId="2" borderId="7" xfId="0" applyFont="1" applyFill="1" applyBorder="1" applyAlignment="1"/>
    <xf numFmtId="0" fontId="4" fillId="0" borderId="5" xfId="0" applyFont="1" applyBorder="1" applyAlignment="1"/>
    <xf numFmtId="0" fontId="0" fillId="0" borderId="0" xfId="0" applyBorder="1" applyAlignment="1"/>
    <xf numFmtId="0" fontId="0" fillId="0" borderId="0" xfId="0" applyAlignment="1"/>
    <xf numFmtId="0" fontId="3" fillId="0" borderId="24" xfId="0" applyFont="1" applyBorder="1" applyAlignment="1">
      <alignment wrapText="1"/>
    </xf>
    <xf numFmtId="0" fontId="3" fillId="2" borderId="7" xfId="0" applyFont="1" applyFill="1" applyBorder="1"/>
    <xf numFmtId="0" fontId="3" fillId="0" borderId="22" xfId="0" applyFont="1" applyBorder="1" applyAlignment="1">
      <alignment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8" xfId="0" applyFont="1" applyFill="1" applyBorder="1"/>
    <xf numFmtId="0" fontId="4" fillId="5" borderId="22" xfId="0" applyFont="1" applyFill="1" applyBorder="1" applyAlignment="1">
      <alignment horizontal="center" vertical="center" wrapText="1"/>
    </xf>
    <xf numFmtId="0" fontId="2" fillId="2" borderId="7" xfId="0" applyFont="1" applyFill="1" applyBorder="1"/>
    <xf numFmtId="0" fontId="10" fillId="6" borderId="0" xfId="0" applyFont="1" applyFill="1" applyBorder="1"/>
    <xf numFmtId="0" fontId="14" fillId="2" borderId="7" xfId="0" applyFont="1" applyFill="1" applyBorder="1"/>
    <xf numFmtId="0" fontId="1" fillId="6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61</xdr:row>
          <xdr:rowOff>38100</xdr:rowOff>
        </xdr:from>
        <xdr:to>
          <xdr:col>16</xdr:col>
          <xdr:colOff>19050</xdr:colOff>
          <xdr:row>62</xdr:row>
          <xdr:rowOff>180975</xdr:rowOff>
        </xdr:to>
        <xdr:sp macro="" textlink="">
          <xdr:nvSpPr>
            <xdr:cNvPr id="1044" name="Button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ru-RU" sz="1400" b="0" i="0" u="none" strike="noStrike" baseline="0">
                  <a:solidFill>
                    <a:srgbClr val="000000"/>
                  </a:solidFill>
                  <a:latin typeface="Calibri"/>
                </a:rPr>
                <a:t>Проверить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Z64"/>
  <sheetViews>
    <sheetView tabSelected="1" topLeftCell="A19" zoomScale="70" zoomScaleNormal="70" workbookViewId="0">
      <selection activeCell="AC42" sqref="AC42"/>
    </sheetView>
  </sheetViews>
  <sheetFormatPr defaultRowHeight="15" customHeight="1" x14ac:dyDescent="0.25"/>
  <cols>
    <col min="1" max="1" width="33.625" style="1" customWidth="1"/>
    <col min="2" max="2" width="5.625" style="1" customWidth="1"/>
    <col min="3" max="3" width="6.125" customWidth="1"/>
    <col min="4" max="6" width="3.375" customWidth="1"/>
    <col min="7" max="8" width="3.75" customWidth="1"/>
    <col min="9" max="9" width="4.5" customWidth="1"/>
    <col min="10" max="10" width="3.875" customWidth="1"/>
    <col min="11" max="11" width="3.375" customWidth="1"/>
    <col min="12" max="13" width="4.875" customWidth="1"/>
    <col min="14" max="14" width="4.375" customWidth="1"/>
    <col min="15" max="15" width="5.5" customWidth="1"/>
    <col min="16" max="17" width="4" customWidth="1"/>
    <col min="18" max="18" width="4.125" customWidth="1"/>
    <col min="19" max="19" width="6" customWidth="1"/>
    <col min="20" max="20" width="29" style="2" customWidth="1"/>
    <col min="21" max="21" width="23.375" style="2" customWidth="1"/>
    <col min="23" max="26" width="9" style="11"/>
  </cols>
  <sheetData>
    <row r="1" spans="1:24" ht="15" customHeight="1" x14ac:dyDescent="0.25">
      <c r="A1" s="46"/>
      <c r="B1" s="46"/>
      <c r="C1" s="47"/>
      <c r="D1" s="47"/>
      <c r="E1" s="47"/>
      <c r="F1" s="47"/>
      <c r="G1" s="48" t="s">
        <v>44</v>
      </c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9"/>
      <c r="U1" s="20"/>
      <c r="V1" s="10"/>
      <c r="W1" s="19"/>
      <c r="X1" s="19"/>
    </row>
    <row r="2" spans="1:24" ht="15" customHeight="1" x14ac:dyDescent="0.25">
      <c r="A2" s="46"/>
      <c r="B2" s="46"/>
      <c r="C2" s="47"/>
      <c r="D2" s="47"/>
      <c r="E2" s="47"/>
      <c r="F2" s="47"/>
      <c r="G2" s="50" t="s">
        <v>43</v>
      </c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51"/>
      <c r="U2" s="20"/>
      <c r="V2" s="11"/>
    </row>
    <row r="3" spans="1:24" ht="15" customHeight="1" x14ac:dyDescent="0.35">
      <c r="A3" s="46"/>
      <c r="B3" s="46"/>
      <c r="C3" s="47"/>
      <c r="D3" s="47"/>
      <c r="E3" s="47"/>
      <c r="F3" s="47"/>
      <c r="G3" s="252" t="s">
        <v>124</v>
      </c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251" t="s">
        <v>123</v>
      </c>
      <c r="U3" s="20"/>
      <c r="V3" s="11"/>
    </row>
    <row r="4" spans="1:24" ht="15" customHeight="1" x14ac:dyDescent="0.25">
      <c r="A4" s="46"/>
      <c r="B4" s="46"/>
      <c r="C4" s="47"/>
      <c r="D4" s="47"/>
      <c r="E4" s="47"/>
      <c r="F4" s="47"/>
      <c r="G4" s="48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51"/>
      <c r="U4" s="20"/>
      <c r="V4" s="11"/>
    </row>
    <row r="5" spans="1:24" ht="15" customHeight="1" x14ac:dyDescent="0.25">
      <c r="A5" s="52"/>
      <c r="B5" s="52"/>
      <c r="C5" s="52" t="s">
        <v>113</v>
      </c>
      <c r="D5" s="52"/>
      <c r="E5" s="52"/>
      <c r="F5" s="52"/>
      <c r="G5" s="52"/>
      <c r="H5" s="52"/>
      <c r="I5" s="47"/>
      <c r="J5" s="52"/>
      <c r="K5" s="47"/>
      <c r="L5" s="47"/>
      <c r="M5" s="47"/>
      <c r="N5" s="47"/>
      <c r="O5" s="52" t="s">
        <v>114</v>
      </c>
      <c r="P5" s="47"/>
      <c r="Q5" s="47"/>
      <c r="R5" s="47"/>
      <c r="S5" s="47"/>
      <c r="T5" s="51"/>
      <c r="U5" s="20"/>
      <c r="V5" s="11"/>
    </row>
    <row r="6" spans="1:24" ht="15" customHeight="1" x14ac:dyDescent="0.35">
      <c r="A6" s="250" t="s">
        <v>60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47"/>
      <c r="M6" s="47"/>
      <c r="N6" s="47"/>
      <c r="O6" s="47"/>
      <c r="P6" s="47"/>
      <c r="Q6" s="47"/>
      <c r="R6" s="47"/>
      <c r="S6" s="47"/>
      <c r="T6" s="251" t="s">
        <v>122</v>
      </c>
      <c r="U6" s="20"/>
      <c r="V6" s="11"/>
    </row>
    <row r="7" spans="1:24" ht="15" customHeight="1" thickBot="1" x14ac:dyDescent="0.3">
      <c r="A7" s="53"/>
      <c r="B7" s="5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1"/>
      <c r="U7" s="20"/>
      <c r="V7" s="11"/>
    </row>
    <row r="8" spans="1:24" ht="15" customHeight="1" thickBot="1" x14ac:dyDescent="0.3">
      <c r="A8" s="55"/>
      <c r="B8" s="56"/>
      <c r="C8" s="57"/>
      <c r="D8" s="58"/>
      <c r="E8" s="58"/>
      <c r="F8" s="58"/>
      <c r="G8" s="59" t="s">
        <v>32</v>
      </c>
      <c r="H8" s="58"/>
      <c r="I8" s="58"/>
      <c r="J8" s="58"/>
      <c r="K8" s="60"/>
      <c r="L8" s="57"/>
      <c r="M8" s="58"/>
      <c r="N8" s="58"/>
      <c r="O8" s="58"/>
      <c r="P8" s="59" t="s">
        <v>31</v>
      </c>
      <c r="Q8" s="58"/>
      <c r="R8" s="58"/>
      <c r="S8" s="60"/>
      <c r="T8" s="51"/>
      <c r="U8" s="20"/>
      <c r="V8" s="11"/>
    </row>
    <row r="9" spans="1:24" ht="15" customHeight="1" thickBot="1" x14ac:dyDescent="0.3">
      <c r="A9" s="61"/>
      <c r="B9" s="62"/>
      <c r="C9" s="63"/>
      <c r="D9" s="64"/>
      <c r="E9" s="64"/>
      <c r="F9" s="64"/>
      <c r="G9" s="65" t="s">
        <v>33</v>
      </c>
      <c r="H9" s="64"/>
      <c r="I9" s="64"/>
      <c r="J9" s="64"/>
      <c r="K9" s="64"/>
      <c r="L9" s="57"/>
      <c r="M9" s="58"/>
      <c r="N9" s="58"/>
      <c r="O9" s="58"/>
      <c r="P9" s="59" t="s">
        <v>34</v>
      </c>
      <c r="Q9" s="58"/>
      <c r="R9" s="58"/>
      <c r="S9" s="60"/>
      <c r="T9" s="51"/>
      <c r="U9" s="20"/>
      <c r="V9" s="11"/>
    </row>
    <row r="10" spans="1:24" ht="94.5" customHeight="1" thickBot="1" x14ac:dyDescent="0.3">
      <c r="A10" s="66"/>
      <c r="B10" s="67" t="s">
        <v>66</v>
      </c>
      <c r="C10" s="68" t="s">
        <v>0</v>
      </c>
      <c r="D10" s="69" t="s">
        <v>20</v>
      </c>
      <c r="E10" s="70" t="s">
        <v>21</v>
      </c>
      <c r="F10" s="70" t="s">
        <v>22</v>
      </c>
      <c r="G10" s="70" t="s">
        <v>23</v>
      </c>
      <c r="H10" s="70" t="s">
        <v>24</v>
      </c>
      <c r="I10" s="70" t="s">
        <v>25</v>
      </c>
      <c r="J10" s="70" t="s">
        <v>26</v>
      </c>
      <c r="K10" s="71" t="s">
        <v>27</v>
      </c>
      <c r="L10" s="72" t="s">
        <v>0</v>
      </c>
      <c r="M10" s="72" t="s">
        <v>76</v>
      </c>
      <c r="N10" s="73" t="s">
        <v>1</v>
      </c>
      <c r="O10" s="74" t="s">
        <v>2</v>
      </c>
      <c r="P10" s="74" t="s">
        <v>18</v>
      </c>
      <c r="Q10" s="74" t="s">
        <v>17</v>
      </c>
      <c r="R10" s="75" t="s">
        <v>19</v>
      </c>
      <c r="S10" s="76" t="s">
        <v>28</v>
      </c>
      <c r="T10" s="51"/>
      <c r="U10" s="20"/>
      <c r="V10" s="11"/>
    </row>
    <row r="11" spans="1:24" ht="16.5" thickBot="1" x14ac:dyDescent="0.3">
      <c r="A11" s="77"/>
      <c r="B11" s="78"/>
      <c r="C11" s="79"/>
      <c r="D11" s="80"/>
      <c r="E11" s="80"/>
      <c r="F11" s="80"/>
      <c r="G11" s="81" t="s">
        <v>37</v>
      </c>
      <c r="H11" s="80"/>
      <c r="I11" s="80"/>
      <c r="J11" s="80"/>
      <c r="K11" s="80"/>
      <c r="L11" s="79"/>
      <c r="M11" s="79"/>
      <c r="N11" s="79"/>
      <c r="O11" s="79"/>
      <c r="P11" s="79"/>
      <c r="Q11" s="79"/>
      <c r="R11" s="82"/>
      <c r="S11" s="83"/>
      <c r="T11" s="84" t="s">
        <v>86</v>
      </c>
      <c r="U11" s="85" t="s">
        <v>102</v>
      </c>
      <c r="V11" s="11"/>
    </row>
    <row r="12" spans="1:24" ht="16.5" thickBot="1" x14ac:dyDescent="0.3">
      <c r="A12" s="77"/>
      <c r="B12" s="86"/>
      <c r="C12" s="87"/>
      <c r="D12" s="88"/>
      <c r="E12" s="88"/>
      <c r="F12" s="89"/>
      <c r="G12" s="90" t="s">
        <v>29</v>
      </c>
      <c r="H12" s="88"/>
      <c r="I12" s="88"/>
      <c r="J12" s="88"/>
      <c r="K12" s="88"/>
      <c r="L12" s="87"/>
      <c r="M12" s="87"/>
      <c r="N12" s="87"/>
      <c r="O12" s="87"/>
      <c r="P12" s="87"/>
      <c r="Q12" s="87"/>
      <c r="R12" s="82"/>
      <c r="S12" s="83"/>
      <c r="T12" s="51"/>
      <c r="U12" s="20"/>
      <c r="V12" s="11"/>
    </row>
    <row r="13" spans="1:24" ht="15.75" x14ac:dyDescent="0.25">
      <c r="A13" s="29" t="s">
        <v>67</v>
      </c>
      <c r="B13" s="236">
        <v>1</v>
      </c>
      <c r="C13" s="21">
        <f>SUM(D13:K13)</f>
        <v>1</v>
      </c>
      <c r="D13" s="30">
        <f>IF(B13=1,$L13/36," ")</f>
        <v>1</v>
      </c>
      <c r="E13" s="31"/>
      <c r="F13" s="31" t="str">
        <f>IF(B13=2,$L13/36," ")</f>
        <v xml:space="preserve"> </v>
      </c>
      <c r="G13" s="31"/>
      <c r="H13" s="31" t="str">
        <f>IF(B13=3,$L13/36," ")</f>
        <v xml:space="preserve"> </v>
      </c>
      <c r="I13" s="31"/>
      <c r="J13" s="31"/>
      <c r="K13" s="32"/>
      <c r="L13" s="21">
        <f>SUM(N13:S13)</f>
        <v>36</v>
      </c>
      <c r="M13" s="21">
        <f>SUM(N13:P13)</f>
        <v>34</v>
      </c>
      <c r="N13" s="30">
        <v>32</v>
      </c>
      <c r="O13" s="31"/>
      <c r="P13" s="31">
        <v>2</v>
      </c>
      <c r="Q13" s="31"/>
      <c r="R13" s="33">
        <v>2</v>
      </c>
      <c r="S13" s="34"/>
      <c r="T13" s="51" t="s">
        <v>87</v>
      </c>
      <c r="U13" s="20" t="s">
        <v>103</v>
      </c>
      <c r="V13" s="11"/>
    </row>
    <row r="14" spans="1:24" ht="30" x14ac:dyDescent="0.25">
      <c r="A14" s="28" t="s">
        <v>65</v>
      </c>
      <c r="B14" s="237"/>
      <c r="C14" s="22">
        <f>SUM(D14:K14)</f>
        <v>2</v>
      </c>
      <c r="D14" s="91"/>
      <c r="E14" s="92">
        <f>IF(B13=1,$L14/36," ")</f>
        <v>2</v>
      </c>
      <c r="F14" s="92"/>
      <c r="G14" s="92" t="str">
        <f>IF(B13=2,$L14/36," ")</f>
        <v xml:space="preserve"> </v>
      </c>
      <c r="H14" s="92"/>
      <c r="I14" s="92" t="str">
        <f>IF(B13=3,$L14/36," ")</f>
        <v xml:space="preserve"> </v>
      </c>
      <c r="J14" s="92"/>
      <c r="K14" s="93"/>
      <c r="L14" s="22">
        <f>SUM(N14:S14)</f>
        <v>72</v>
      </c>
      <c r="M14" s="22">
        <f t="shared" ref="M14:M17" si="0">SUM(N14:P14)</f>
        <v>36</v>
      </c>
      <c r="N14" s="94">
        <v>36</v>
      </c>
      <c r="O14" s="95"/>
      <c r="P14" s="95"/>
      <c r="Q14" s="95"/>
      <c r="R14" s="96"/>
      <c r="S14" s="97">
        <v>36</v>
      </c>
      <c r="T14" s="51" t="s">
        <v>88</v>
      </c>
      <c r="U14" s="20" t="s">
        <v>103</v>
      </c>
      <c r="V14" s="11"/>
    </row>
    <row r="15" spans="1:24" ht="15.75" x14ac:dyDescent="0.25">
      <c r="A15" s="14" t="s">
        <v>68</v>
      </c>
      <c r="B15" s="219"/>
      <c r="C15" s="22">
        <f>SUM(D15:K15)</f>
        <v>3</v>
      </c>
      <c r="D15" s="91">
        <f>IF(B16=1,$L15/36," ")</f>
        <v>3</v>
      </c>
      <c r="E15" s="92"/>
      <c r="F15" s="92" t="str">
        <f>IF(B16=2,$L15/36," ")</f>
        <v xml:space="preserve"> </v>
      </c>
      <c r="G15" s="92"/>
      <c r="H15" s="92" t="str">
        <f>IF(B16=3,$L15/36," ")</f>
        <v xml:space="preserve"> </v>
      </c>
      <c r="I15" s="92"/>
      <c r="J15" s="92"/>
      <c r="K15" s="93"/>
      <c r="L15" s="22">
        <f>SUM(N15:S15)</f>
        <v>108</v>
      </c>
      <c r="M15" s="22">
        <f t="shared" si="0"/>
        <v>106</v>
      </c>
      <c r="N15" s="94">
        <v>36</v>
      </c>
      <c r="O15" s="95">
        <v>68</v>
      </c>
      <c r="P15" s="95">
        <v>2</v>
      </c>
      <c r="Q15" s="95"/>
      <c r="R15" s="96">
        <v>2</v>
      </c>
      <c r="S15" s="97"/>
      <c r="T15" s="51" t="s">
        <v>89</v>
      </c>
      <c r="U15" s="20" t="s">
        <v>103</v>
      </c>
      <c r="V15" s="11"/>
    </row>
    <row r="16" spans="1:24" ht="30" x14ac:dyDescent="0.25">
      <c r="A16" s="14" t="s">
        <v>69</v>
      </c>
      <c r="B16" s="234">
        <v>1</v>
      </c>
      <c r="C16" s="22">
        <f>SUM(D16:K16)</f>
        <v>2</v>
      </c>
      <c r="D16" s="91"/>
      <c r="E16" s="92">
        <f>IF(B16=1,$L16/36," ")</f>
        <v>2</v>
      </c>
      <c r="F16" s="92"/>
      <c r="G16" s="92" t="str">
        <f>IF(B16=2,$L16/36," ")</f>
        <v xml:space="preserve"> </v>
      </c>
      <c r="H16" s="92"/>
      <c r="I16" s="92" t="str">
        <f>IF(B16=3,$L16/36," ")</f>
        <v xml:space="preserve"> </v>
      </c>
      <c r="J16" s="92"/>
      <c r="K16" s="93"/>
      <c r="L16" s="22">
        <f>SUM(N16:S16)</f>
        <v>72</v>
      </c>
      <c r="M16" s="22">
        <f t="shared" si="0"/>
        <v>32</v>
      </c>
      <c r="N16" s="94">
        <v>16</v>
      </c>
      <c r="O16" s="95"/>
      <c r="P16" s="95">
        <v>16</v>
      </c>
      <c r="Q16" s="95">
        <v>38</v>
      </c>
      <c r="R16" s="95">
        <v>2</v>
      </c>
      <c r="S16" s="97"/>
      <c r="T16" s="51" t="s">
        <v>89</v>
      </c>
      <c r="U16" s="20" t="s">
        <v>103</v>
      </c>
      <c r="V16" s="11"/>
    </row>
    <row r="17" spans="1:26" s="241" customFormat="1" ht="22.5" customHeight="1" thickBot="1" x14ac:dyDescent="0.3">
      <c r="A17" s="14" t="s">
        <v>70</v>
      </c>
      <c r="B17" s="235"/>
      <c r="C17" s="23">
        <f>SUM(D17:K17)</f>
        <v>1</v>
      </c>
      <c r="D17" s="98"/>
      <c r="E17" s="99">
        <f>IF(B16=1,$L17/36," ")</f>
        <v>1</v>
      </c>
      <c r="F17" s="99" t="str">
        <f>IF(B18=2019,$L17/36," ")</f>
        <v xml:space="preserve"> </v>
      </c>
      <c r="G17" s="99" t="str">
        <f>IF(B16=2,$L17/36," ")</f>
        <v xml:space="preserve"> </v>
      </c>
      <c r="H17" s="99"/>
      <c r="I17" s="99" t="str">
        <f>IF(B16=3,$L17/36," ")</f>
        <v xml:space="preserve"> </v>
      </c>
      <c r="J17" s="99"/>
      <c r="K17" s="100"/>
      <c r="L17" s="23">
        <f>SUM(N17:S17)</f>
        <v>36</v>
      </c>
      <c r="M17" s="23">
        <f t="shared" si="0"/>
        <v>0</v>
      </c>
      <c r="N17" s="101"/>
      <c r="O17" s="102"/>
      <c r="P17" s="102"/>
      <c r="Q17" s="102"/>
      <c r="R17" s="103"/>
      <c r="S17" s="104">
        <v>36</v>
      </c>
      <c r="T17" s="238" t="s">
        <v>89</v>
      </c>
      <c r="U17" s="239" t="s">
        <v>103</v>
      </c>
      <c r="V17" s="240"/>
      <c r="W17" s="240"/>
      <c r="X17" s="240"/>
      <c r="Y17" s="240"/>
      <c r="Z17" s="240"/>
    </row>
    <row r="18" spans="1:26" ht="16.5" thickBot="1" x14ac:dyDescent="0.3">
      <c r="A18" s="3" t="s">
        <v>3</v>
      </c>
      <c r="B18" s="220"/>
      <c r="C18" s="18">
        <f>SUM(C13:C17)</f>
        <v>9</v>
      </c>
      <c r="D18" s="105"/>
      <c r="E18" s="25"/>
      <c r="F18" s="25"/>
      <c r="G18" s="25"/>
      <c r="H18" s="25"/>
      <c r="I18" s="25"/>
      <c r="J18" s="25"/>
      <c r="K18" s="26"/>
      <c r="L18" s="27">
        <f>SUM(L14:L17)</f>
        <v>288</v>
      </c>
      <c r="M18" s="27">
        <f>SUM(M14:M17)</f>
        <v>174</v>
      </c>
      <c r="N18" s="106"/>
      <c r="O18" s="107"/>
      <c r="P18" s="107"/>
      <c r="Q18" s="107"/>
      <c r="R18" s="108"/>
      <c r="S18" s="109"/>
      <c r="T18" s="110"/>
      <c r="U18" s="20"/>
      <c r="V18" s="11"/>
    </row>
    <row r="19" spans="1:26" ht="16.5" thickBot="1" x14ac:dyDescent="0.3">
      <c r="A19" s="111"/>
      <c r="B19" s="112"/>
      <c r="C19" s="113"/>
      <c r="D19" s="113"/>
      <c r="E19" s="113"/>
      <c r="F19" s="113"/>
      <c r="G19" s="114" t="s">
        <v>30</v>
      </c>
      <c r="H19" s="113"/>
      <c r="I19" s="113"/>
      <c r="J19" s="113"/>
      <c r="K19" s="113"/>
      <c r="L19" s="115"/>
      <c r="M19" s="115"/>
      <c r="N19" s="116"/>
      <c r="O19" s="116"/>
      <c r="P19" s="116"/>
      <c r="Q19" s="116"/>
      <c r="R19" s="117"/>
      <c r="S19" s="118"/>
      <c r="T19" s="51"/>
      <c r="U19" s="20"/>
      <c r="V19" s="11"/>
    </row>
    <row r="20" spans="1:26" ht="19.5" customHeight="1" x14ac:dyDescent="0.25">
      <c r="A20" s="119" t="s">
        <v>4</v>
      </c>
      <c r="B20" s="221">
        <v>1</v>
      </c>
      <c r="C20" s="21">
        <f>SUM(D20:K20)</f>
        <v>3</v>
      </c>
      <c r="D20" s="30"/>
      <c r="E20" s="31">
        <f>IF(B20=1,$L20/36," ")</f>
        <v>3</v>
      </c>
      <c r="F20" s="31"/>
      <c r="G20" s="31" t="str">
        <f>IF(B20=2,$L20/36," ")</f>
        <v xml:space="preserve"> </v>
      </c>
      <c r="H20" s="31"/>
      <c r="I20" s="31" t="str">
        <f>IF(B20=3,$L20/36," ")</f>
        <v xml:space="preserve"> </v>
      </c>
      <c r="J20" s="31"/>
      <c r="K20" s="32"/>
      <c r="L20" s="120">
        <f>SUM(N20:S20)</f>
        <v>108</v>
      </c>
      <c r="M20" s="120">
        <f>SUM(N20:P20)</f>
        <v>72</v>
      </c>
      <c r="N20" s="121">
        <v>36</v>
      </c>
      <c r="O20" s="122">
        <v>36</v>
      </c>
      <c r="P20" s="122"/>
      <c r="Q20" s="122">
        <f>3*36-SUM(N20:P20)-SUM(R20:S20)</f>
        <v>32</v>
      </c>
      <c r="R20" s="123">
        <v>4</v>
      </c>
      <c r="S20" s="34"/>
      <c r="T20" s="51" t="s">
        <v>90</v>
      </c>
      <c r="U20" s="20" t="s">
        <v>103</v>
      </c>
      <c r="V20" s="11"/>
    </row>
    <row r="21" spans="1:26" ht="27" customHeight="1" x14ac:dyDescent="0.25">
      <c r="A21" s="35" t="str">
        <f>Лист2!$C$22</f>
        <v>!!!!!!Введите профиль обучения (строка 6)</v>
      </c>
      <c r="B21" s="222">
        <v>3</v>
      </c>
      <c r="C21" s="22">
        <f>SUM(D21:K21)</f>
        <v>3</v>
      </c>
      <c r="D21" s="91"/>
      <c r="E21" s="92" t="str">
        <f>IF(B21=1,$L21/36," ")</f>
        <v xml:space="preserve"> </v>
      </c>
      <c r="F21" s="92"/>
      <c r="G21" s="92" t="str">
        <f>IF(B21=2,$L21/36," ")</f>
        <v xml:space="preserve"> </v>
      </c>
      <c r="H21" s="92"/>
      <c r="I21" s="92">
        <f>IF(B21=3,$L21/36," ")</f>
        <v>3</v>
      </c>
      <c r="J21" s="92"/>
      <c r="K21" s="93"/>
      <c r="L21" s="124">
        <f>SUM(N21:S21)</f>
        <v>108</v>
      </c>
      <c r="M21" s="124">
        <f t="shared" ref="M21:M35" si="1">SUM(N21:P21)</f>
        <v>44</v>
      </c>
      <c r="N21" s="94">
        <v>36</v>
      </c>
      <c r="O21" s="95">
        <v>0</v>
      </c>
      <c r="P21" s="95">
        <v>8</v>
      </c>
      <c r="Q21" s="95">
        <f t="shared" ref="Q21:Q35" si="2">3*36-SUM(N21:P21)-SUM(R21:S21)</f>
        <v>28</v>
      </c>
      <c r="R21" s="96"/>
      <c r="S21" s="97">
        <v>36</v>
      </c>
      <c r="T21" s="49"/>
      <c r="U21" s="20" t="s">
        <v>104</v>
      </c>
      <c r="V21" s="11"/>
    </row>
    <row r="22" spans="1:26" ht="15.75" hidden="1" x14ac:dyDescent="0.25">
      <c r="A22" s="125" t="s">
        <v>54</v>
      </c>
      <c r="B22" s="223" t="s">
        <v>112</v>
      </c>
      <c r="C22" s="22">
        <f t="shared" ref="C22:C38" si="3">SUM(D22:K22)</f>
        <v>0</v>
      </c>
      <c r="D22" s="91"/>
      <c r="E22" s="92"/>
      <c r="F22" s="92"/>
      <c r="G22" s="92"/>
      <c r="H22" s="92"/>
      <c r="I22" s="92" t="str">
        <f>IF(B22=3,$L22/36," ")</f>
        <v xml:space="preserve"> </v>
      </c>
      <c r="J22" s="92"/>
      <c r="K22" s="93"/>
      <c r="L22" s="124">
        <f>SUM(N22:S22)</f>
        <v>108</v>
      </c>
      <c r="M22" s="124">
        <f t="shared" si="1"/>
        <v>36</v>
      </c>
      <c r="N22" s="94">
        <v>36</v>
      </c>
      <c r="O22" s="95"/>
      <c r="P22" s="95"/>
      <c r="Q22" s="95">
        <f t="shared" si="2"/>
        <v>68</v>
      </c>
      <c r="R22" s="95">
        <v>4</v>
      </c>
      <c r="S22" s="97"/>
      <c r="T22" s="51" t="s">
        <v>91</v>
      </c>
      <c r="U22" s="20" t="s">
        <v>105</v>
      </c>
      <c r="V22" s="11"/>
    </row>
    <row r="23" spans="1:26" ht="15.75" x14ac:dyDescent="0.25">
      <c r="A23" s="125" t="s">
        <v>50</v>
      </c>
      <c r="B23" s="223" t="s">
        <v>112</v>
      </c>
      <c r="C23" s="22">
        <f t="shared" si="3"/>
        <v>0</v>
      </c>
      <c r="D23" s="94" t="str">
        <f>IF(B23=1,$L23/36/2," ")</f>
        <v xml:space="preserve"> </v>
      </c>
      <c r="E23" s="92" t="str">
        <f>IF(B23=1,$L23/36/2," ")</f>
        <v xml:space="preserve"> </v>
      </c>
      <c r="F23" s="92" t="str">
        <f>IF(B23=2,$L23/36/2," ")</f>
        <v xml:space="preserve"> </v>
      </c>
      <c r="G23" s="92" t="str">
        <f>IF(B23=2,$L23/36/2," ")</f>
        <v xml:space="preserve"> </v>
      </c>
      <c r="H23" s="92" t="str">
        <f>IF(B23=3,$L23/36/2," ")</f>
        <v xml:space="preserve"> </v>
      </c>
      <c r="I23" s="92" t="str">
        <f>IF(B23=3,$L23/36/2," ")</f>
        <v xml:space="preserve"> </v>
      </c>
      <c r="J23" s="92"/>
      <c r="K23" s="93"/>
      <c r="L23" s="124">
        <f>SUM(N23:S23)</f>
        <v>216</v>
      </c>
      <c r="M23" s="124">
        <f t="shared" si="1"/>
        <v>144</v>
      </c>
      <c r="N23" s="94">
        <v>72</v>
      </c>
      <c r="O23" s="95">
        <v>72</v>
      </c>
      <c r="P23" s="95"/>
      <c r="Q23" s="95">
        <f>6*36-SUM(N23:P23)-SUM(R23:S23)</f>
        <v>64</v>
      </c>
      <c r="R23" s="95">
        <v>8</v>
      </c>
      <c r="S23" s="97"/>
      <c r="T23" s="51" t="s">
        <v>92</v>
      </c>
      <c r="U23" s="20" t="s">
        <v>106</v>
      </c>
      <c r="V23" s="11"/>
    </row>
    <row r="24" spans="1:26" ht="15.75" x14ac:dyDescent="0.25">
      <c r="A24" s="125" t="s">
        <v>51</v>
      </c>
      <c r="B24" s="223" t="s">
        <v>112</v>
      </c>
      <c r="C24" s="22">
        <f t="shared" si="3"/>
        <v>0</v>
      </c>
      <c r="D24" s="91" t="str">
        <f>IF(B24=1,$L24/36/2," ")</f>
        <v xml:space="preserve"> </v>
      </c>
      <c r="E24" s="92" t="str">
        <f>IF(B24=1,$L24/36/2," ")</f>
        <v xml:space="preserve"> </v>
      </c>
      <c r="F24" s="92" t="str">
        <f>IF(B24=2,$L24/36/2," ")</f>
        <v xml:space="preserve"> </v>
      </c>
      <c r="G24" s="92" t="str">
        <f>IF(B24=2,$L24/36/2," ")</f>
        <v xml:space="preserve"> </v>
      </c>
      <c r="H24" s="20" t="str">
        <f>IF(B24=3,$L24/36/2," ")</f>
        <v xml:space="preserve"> </v>
      </c>
      <c r="I24" s="92" t="str">
        <f>IF(B24=3,$L24/36/2," ")</f>
        <v xml:space="preserve"> </v>
      </c>
      <c r="J24" s="92"/>
      <c r="K24" s="93"/>
      <c r="L24" s="124">
        <f>SUM(N24:S24)</f>
        <v>216</v>
      </c>
      <c r="M24" s="124">
        <f t="shared" si="1"/>
        <v>144</v>
      </c>
      <c r="N24" s="94">
        <v>72</v>
      </c>
      <c r="O24" s="95">
        <v>72</v>
      </c>
      <c r="P24" s="95"/>
      <c r="Q24" s="95">
        <f>6*36-SUM(N24:P24)-SUM(R24:S24)</f>
        <v>64</v>
      </c>
      <c r="R24" s="95">
        <v>8</v>
      </c>
      <c r="S24" s="97"/>
      <c r="T24" s="51" t="s">
        <v>93</v>
      </c>
      <c r="U24" s="20" t="s">
        <v>106</v>
      </c>
      <c r="V24" s="11"/>
    </row>
    <row r="25" spans="1:26" ht="20.25" customHeight="1" x14ac:dyDescent="0.25">
      <c r="A25" s="125" t="s">
        <v>52</v>
      </c>
      <c r="B25" s="223" t="s">
        <v>112</v>
      </c>
      <c r="C25" s="22">
        <f t="shared" si="3"/>
        <v>0</v>
      </c>
      <c r="D25" s="91"/>
      <c r="E25" s="92" t="str">
        <f t="shared" ref="E25:E35" si="4">IF(B25=1,$L25/36," ")</f>
        <v xml:space="preserve"> </v>
      </c>
      <c r="F25" s="92"/>
      <c r="G25" s="92" t="str">
        <f t="shared" ref="G25:G35" si="5">IF(B25=2,$L25/36," ")</f>
        <v xml:space="preserve"> </v>
      </c>
      <c r="H25" s="20"/>
      <c r="I25" s="92" t="str">
        <f t="shared" ref="I25:I35" si="6">IF(B25=3,$L25/36," ")</f>
        <v xml:space="preserve"> </v>
      </c>
      <c r="J25" s="92"/>
      <c r="K25" s="93"/>
      <c r="L25" s="124">
        <f t="shared" ref="L25:L35" si="7">SUM(N25:S25)</f>
        <v>108</v>
      </c>
      <c r="M25" s="124">
        <f t="shared" si="1"/>
        <v>40</v>
      </c>
      <c r="N25" s="94">
        <v>36</v>
      </c>
      <c r="O25" s="95"/>
      <c r="P25" s="95">
        <v>4</v>
      </c>
      <c r="Q25" s="95">
        <f t="shared" si="2"/>
        <v>64</v>
      </c>
      <c r="R25" s="95">
        <v>4</v>
      </c>
      <c r="S25" s="97"/>
      <c r="T25" s="51" t="s">
        <v>94</v>
      </c>
      <c r="U25" s="20" t="s">
        <v>107</v>
      </c>
      <c r="V25" s="11"/>
    </row>
    <row r="26" spans="1:26" ht="30" x14ac:dyDescent="0.25">
      <c r="A26" s="242" t="s">
        <v>118</v>
      </c>
      <c r="B26" s="223">
        <v>3</v>
      </c>
      <c r="C26" s="22">
        <f t="shared" si="3"/>
        <v>3</v>
      </c>
      <c r="D26" s="91"/>
      <c r="E26" s="92" t="str">
        <f t="shared" si="4"/>
        <v xml:space="preserve"> </v>
      </c>
      <c r="F26" s="92"/>
      <c r="G26" s="92" t="str">
        <f t="shared" si="5"/>
        <v xml:space="preserve"> </v>
      </c>
      <c r="H26" s="20"/>
      <c r="I26" s="92">
        <f t="shared" si="6"/>
        <v>3</v>
      </c>
      <c r="J26" s="92"/>
      <c r="K26" s="93"/>
      <c r="L26" s="124">
        <f t="shared" si="7"/>
        <v>108</v>
      </c>
      <c r="M26" s="124">
        <f t="shared" si="1"/>
        <v>40</v>
      </c>
      <c r="N26" s="94">
        <v>36</v>
      </c>
      <c r="O26" s="95"/>
      <c r="P26" s="95">
        <v>4</v>
      </c>
      <c r="Q26" s="95">
        <f t="shared" si="2"/>
        <v>64</v>
      </c>
      <c r="R26" s="95">
        <v>4</v>
      </c>
      <c r="S26" s="97"/>
      <c r="T26" s="51" t="s">
        <v>95</v>
      </c>
      <c r="U26" s="20" t="s">
        <v>107</v>
      </c>
      <c r="V26" s="11"/>
    </row>
    <row r="27" spans="1:26" s="15" customFormat="1" ht="15.75" x14ac:dyDescent="0.25">
      <c r="A27" s="36" t="s">
        <v>8</v>
      </c>
      <c r="B27" s="223">
        <v>2</v>
      </c>
      <c r="C27" s="126">
        <f t="shared" si="3"/>
        <v>6</v>
      </c>
      <c r="D27" s="127"/>
      <c r="E27" s="128" t="str">
        <f t="shared" si="4"/>
        <v xml:space="preserve"> </v>
      </c>
      <c r="F27" s="128">
        <f>IF(B27=2,$L27/36/6," ")</f>
        <v>1</v>
      </c>
      <c r="G27" s="128">
        <f>IF(B27=2,$L27/36/3," ")</f>
        <v>2</v>
      </c>
      <c r="H27" s="129">
        <f>IF(B27=2,$L27/36/6," ")</f>
        <v>1</v>
      </c>
      <c r="I27" s="128">
        <f>IF(B27=2,$L27/36/3," ")</f>
        <v>2</v>
      </c>
      <c r="J27" s="128"/>
      <c r="K27" s="130"/>
      <c r="L27" s="131">
        <f t="shared" si="7"/>
        <v>216</v>
      </c>
      <c r="M27" s="131">
        <f t="shared" si="1"/>
        <v>144</v>
      </c>
      <c r="N27" s="132">
        <v>144</v>
      </c>
      <c r="O27" s="133"/>
      <c r="P27" s="133"/>
      <c r="Q27" s="133">
        <f>6*36-SUM(N27:P27)-SUM(R27:S27)</f>
        <v>70</v>
      </c>
      <c r="R27" s="133">
        <v>2</v>
      </c>
      <c r="S27" s="134"/>
      <c r="T27" s="135" t="s">
        <v>96</v>
      </c>
      <c r="U27" s="20" t="s">
        <v>108</v>
      </c>
      <c r="V27" s="16"/>
      <c r="W27" s="16"/>
      <c r="X27" s="16"/>
      <c r="Y27" s="16"/>
      <c r="Z27" s="16"/>
    </row>
    <row r="28" spans="1:26" s="15" customFormat="1" ht="15.75" x14ac:dyDescent="0.25">
      <c r="A28" s="36" t="s">
        <v>7</v>
      </c>
      <c r="B28" s="223">
        <v>2</v>
      </c>
      <c r="C28" s="126">
        <f t="shared" si="3"/>
        <v>3</v>
      </c>
      <c r="D28" s="127"/>
      <c r="E28" s="128" t="str">
        <f t="shared" si="4"/>
        <v xml:space="preserve"> </v>
      </c>
      <c r="F28" s="128">
        <f>IF(B28=2,$L28/36," ")</f>
        <v>3</v>
      </c>
      <c r="G28" s="128"/>
      <c r="H28" s="129"/>
      <c r="I28" s="128" t="str">
        <f t="shared" si="6"/>
        <v xml:space="preserve"> </v>
      </c>
      <c r="J28" s="128"/>
      <c r="K28" s="130"/>
      <c r="L28" s="131">
        <f t="shared" si="7"/>
        <v>108</v>
      </c>
      <c r="M28" s="131">
        <f t="shared" si="1"/>
        <v>36</v>
      </c>
      <c r="N28" s="132">
        <v>36</v>
      </c>
      <c r="O28" s="133"/>
      <c r="P28" s="133"/>
      <c r="Q28" s="133">
        <f t="shared" si="2"/>
        <v>70</v>
      </c>
      <c r="R28" s="133">
        <v>2</v>
      </c>
      <c r="S28" s="134"/>
      <c r="T28" s="51" t="s">
        <v>97</v>
      </c>
      <c r="U28" s="129" t="s">
        <v>108</v>
      </c>
      <c r="V28" s="16"/>
      <c r="W28" s="16"/>
      <c r="X28" s="16"/>
      <c r="Y28" s="16"/>
      <c r="Z28" s="16"/>
    </row>
    <row r="29" spans="1:26" s="15" customFormat="1" ht="30" x14ac:dyDescent="0.25">
      <c r="A29" s="36" t="s">
        <v>79</v>
      </c>
      <c r="B29" s="223">
        <v>3</v>
      </c>
      <c r="C29" s="126">
        <f t="shared" si="3"/>
        <v>0</v>
      </c>
      <c r="D29" s="127"/>
      <c r="E29" s="128"/>
      <c r="F29" s="128"/>
      <c r="G29" s="128" t="str">
        <f>IF(B29=2,$L29/36," ")</f>
        <v xml:space="preserve"> </v>
      </c>
      <c r="H29" s="129"/>
      <c r="I29" s="128"/>
      <c r="J29" s="128"/>
      <c r="K29" s="130"/>
      <c r="L29" s="131">
        <f t="shared" ref="L29" si="8">SUM(N29:S29)</f>
        <v>108</v>
      </c>
      <c r="M29" s="131">
        <f t="shared" ref="M29" si="9">SUM(N29:P29)</f>
        <v>37</v>
      </c>
      <c r="N29" s="132">
        <v>37</v>
      </c>
      <c r="O29" s="133"/>
      <c r="P29" s="133"/>
      <c r="Q29" s="133">
        <f t="shared" ref="Q29" si="10">3*36-SUM(N29:P29)-SUM(R29:S29)</f>
        <v>68</v>
      </c>
      <c r="R29" s="133">
        <v>3</v>
      </c>
      <c r="S29" s="134"/>
      <c r="T29" s="135" t="s">
        <v>97</v>
      </c>
      <c r="U29" s="129" t="s">
        <v>108</v>
      </c>
      <c r="V29" s="16"/>
      <c r="W29" s="16"/>
      <c r="X29" s="16"/>
      <c r="Y29" s="16"/>
      <c r="Z29" s="16"/>
    </row>
    <row r="30" spans="1:26" s="15" customFormat="1" ht="15.75" x14ac:dyDescent="0.25">
      <c r="A30" s="36" t="s">
        <v>55</v>
      </c>
      <c r="B30" s="223" t="s">
        <v>112</v>
      </c>
      <c r="C30" s="126">
        <f t="shared" si="3"/>
        <v>0</v>
      </c>
      <c r="D30" s="127"/>
      <c r="E30" s="128" t="str">
        <f t="shared" si="4"/>
        <v xml:space="preserve"> </v>
      </c>
      <c r="F30" s="128"/>
      <c r="G30" s="128" t="str">
        <f>IF(B30=2,$L30/36," ")</f>
        <v xml:space="preserve"> </v>
      </c>
      <c r="H30" s="129"/>
      <c r="I30" s="128" t="str">
        <f t="shared" si="6"/>
        <v xml:space="preserve"> </v>
      </c>
      <c r="J30" s="128"/>
      <c r="K30" s="130"/>
      <c r="L30" s="131">
        <f t="shared" si="7"/>
        <v>108</v>
      </c>
      <c r="M30" s="131">
        <f t="shared" si="1"/>
        <v>40</v>
      </c>
      <c r="N30" s="132">
        <v>36</v>
      </c>
      <c r="O30" s="133"/>
      <c r="P30" s="133">
        <v>4</v>
      </c>
      <c r="Q30" s="133">
        <f t="shared" si="2"/>
        <v>64</v>
      </c>
      <c r="R30" s="133">
        <v>4</v>
      </c>
      <c r="S30" s="134"/>
      <c r="T30" s="135" t="s">
        <v>98</v>
      </c>
      <c r="U30" s="129" t="s">
        <v>109</v>
      </c>
      <c r="V30" s="16"/>
      <c r="W30" s="16"/>
      <c r="X30" s="16"/>
      <c r="Y30" s="16"/>
      <c r="Z30" s="16"/>
    </row>
    <row r="31" spans="1:26" ht="15.75" x14ac:dyDescent="0.25">
      <c r="A31" s="125" t="s">
        <v>56</v>
      </c>
      <c r="B31" s="223">
        <v>3</v>
      </c>
      <c r="C31" s="22">
        <f t="shared" si="3"/>
        <v>3</v>
      </c>
      <c r="D31" s="91" t="str">
        <f>IF(B31=1,$L31/36," ")</f>
        <v xml:space="preserve"> </v>
      </c>
      <c r="E31" s="92"/>
      <c r="F31" s="92" t="str">
        <f>IF(B31=2,$L30/36," ")</f>
        <v xml:space="preserve"> </v>
      </c>
      <c r="G31" s="92"/>
      <c r="H31" s="20">
        <f>IF(B31=3,$L31/36," ")</f>
        <v>3</v>
      </c>
      <c r="I31" s="92"/>
      <c r="J31" s="92"/>
      <c r="K31" s="93"/>
      <c r="L31" s="124">
        <f t="shared" si="7"/>
        <v>108</v>
      </c>
      <c r="M31" s="124">
        <f t="shared" si="1"/>
        <v>40</v>
      </c>
      <c r="N31" s="94">
        <v>36</v>
      </c>
      <c r="O31" s="95"/>
      <c r="P31" s="95">
        <v>4</v>
      </c>
      <c r="Q31" s="95">
        <f t="shared" si="2"/>
        <v>64</v>
      </c>
      <c r="R31" s="95">
        <v>4</v>
      </c>
      <c r="S31" s="97"/>
      <c r="T31" s="51" t="s">
        <v>98</v>
      </c>
      <c r="U31" s="20" t="s">
        <v>108</v>
      </c>
      <c r="V31" s="11"/>
    </row>
    <row r="32" spans="1:26" ht="30" x14ac:dyDescent="0.25">
      <c r="A32" s="125" t="s">
        <v>53</v>
      </c>
      <c r="B32" s="223" t="s">
        <v>112</v>
      </c>
      <c r="C32" s="22">
        <f t="shared" si="3"/>
        <v>0</v>
      </c>
      <c r="D32" s="91"/>
      <c r="E32" s="92" t="str">
        <f>IF(B32=1,$L32/36," ")</f>
        <v xml:space="preserve"> </v>
      </c>
      <c r="F32" s="92" t="str">
        <f>IF(B32=2,$L32/36," ")</f>
        <v xml:space="preserve"> </v>
      </c>
      <c r="G32" s="92" t="str">
        <f>IF(B32=2,$L32/36," ")</f>
        <v xml:space="preserve"> </v>
      </c>
      <c r="H32" s="20"/>
      <c r="I32" s="92" t="str">
        <f>IF(B32=3,$L32/36," ")</f>
        <v xml:space="preserve"> </v>
      </c>
      <c r="J32" s="92"/>
      <c r="K32" s="93"/>
      <c r="L32" s="124">
        <f t="shared" si="7"/>
        <v>108</v>
      </c>
      <c r="M32" s="124">
        <f t="shared" si="1"/>
        <v>76</v>
      </c>
      <c r="N32" s="94">
        <v>36</v>
      </c>
      <c r="O32" s="95">
        <v>36</v>
      </c>
      <c r="P32" s="95">
        <v>4</v>
      </c>
      <c r="Q32" s="95">
        <f t="shared" si="2"/>
        <v>28</v>
      </c>
      <c r="R32" s="95">
        <v>4</v>
      </c>
      <c r="S32" s="97"/>
      <c r="T32" s="51" t="s">
        <v>99</v>
      </c>
      <c r="U32" s="20"/>
      <c r="V32" s="11"/>
    </row>
    <row r="33" spans="1:22" ht="15.75" x14ac:dyDescent="0.25">
      <c r="A33" s="125" t="s">
        <v>78</v>
      </c>
      <c r="B33" s="223" t="s">
        <v>112</v>
      </c>
      <c r="C33" s="22">
        <f t="shared" si="3"/>
        <v>0</v>
      </c>
      <c r="D33" s="91" t="str">
        <f>IF(B33=1,$L33/36," ")</f>
        <v xml:space="preserve"> </v>
      </c>
      <c r="E33" s="92"/>
      <c r="F33" s="92" t="str">
        <f>IF(B33=2,$L33/36," ")</f>
        <v xml:space="preserve"> </v>
      </c>
      <c r="G33" s="92"/>
      <c r="H33" s="20" t="str">
        <f>IF(B33=3,$L33/36," ")</f>
        <v xml:space="preserve"> </v>
      </c>
      <c r="I33" s="92"/>
      <c r="J33" s="92"/>
      <c r="K33" s="93"/>
      <c r="L33" s="124">
        <f t="shared" si="7"/>
        <v>108</v>
      </c>
      <c r="M33" s="124">
        <f t="shared" si="1"/>
        <v>40</v>
      </c>
      <c r="N33" s="94"/>
      <c r="O33" s="95">
        <v>36</v>
      </c>
      <c r="P33" s="95">
        <v>4</v>
      </c>
      <c r="Q33" s="95">
        <f t="shared" si="2"/>
        <v>64</v>
      </c>
      <c r="R33" s="95">
        <v>4</v>
      </c>
      <c r="S33" s="97"/>
      <c r="T33" s="51" t="s">
        <v>100</v>
      </c>
      <c r="U33" s="20"/>
      <c r="V33" s="11"/>
    </row>
    <row r="34" spans="1:22" ht="30" x14ac:dyDescent="0.25">
      <c r="A34" s="125" t="s">
        <v>36</v>
      </c>
      <c r="B34" s="223" t="s">
        <v>112</v>
      </c>
      <c r="C34" s="22">
        <f t="shared" si="3"/>
        <v>0</v>
      </c>
      <c r="D34" s="91"/>
      <c r="E34" s="92" t="str">
        <f t="shared" si="4"/>
        <v xml:space="preserve"> </v>
      </c>
      <c r="F34" s="92"/>
      <c r="G34" s="92" t="str">
        <f t="shared" si="5"/>
        <v xml:space="preserve"> </v>
      </c>
      <c r="H34" s="20"/>
      <c r="I34" s="92" t="str">
        <f t="shared" si="6"/>
        <v xml:space="preserve"> </v>
      </c>
      <c r="J34" s="92"/>
      <c r="K34" s="93"/>
      <c r="L34" s="124">
        <f t="shared" si="7"/>
        <v>108</v>
      </c>
      <c r="M34" s="124">
        <f t="shared" si="1"/>
        <v>76</v>
      </c>
      <c r="N34" s="94">
        <v>36</v>
      </c>
      <c r="O34" s="95">
        <v>36</v>
      </c>
      <c r="P34" s="95">
        <v>4</v>
      </c>
      <c r="Q34" s="95">
        <f t="shared" si="2"/>
        <v>28</v>
      </c>
      <c r="R34" s="95">
        <v>4</v>
      </c>
      <c r="S34" s="97"/>
      <c r="T34" s="51" t="s">
        <v>94</v>
      </c>
      <c r="U34" s="20"/>
      <c r="V34" s="11"/>
    </row>
    <row r="35" spans="1:22" ht="15.75" x14ac:dyDescent="0.25">
      <c r="A35" s="125" t="s">
        <v>6</v>
      </c>
      <c r="B35" s="223" t="s">
        <v>112</v>
      </c>
      <c r="C35" s="22">
        <f t="shared" si="3"/>
        <v>0</v>
      </c>
      <c r="D35" s="91"/>
      <c r="E35" s="92" t="str">
        <f t="shared" si="4"/>
        <v xml:space="preserve"> </v>
      </c>
      <c r="F35" s="92"/>
      <c r="G35" s="92" t="str">
        <f t="shared" si="5"/>
        <v xml:space="preserve"> </v>
      </c>
      <c r="H35" s="20"/>
      <c r="I35" s="92" t="str">
        <f t="shared" si="6"/>
        <v xml:space="preserve"> </v>
      </c>
      <c r="J35" s="92"/>
      <c r="K35" s="93"/>
      <c r="L35" s="124">
        <f t="shared" si="7"/>
        <v>108</v>
      </c>
      <c r="M35" s="124">
        <f t="shared" si="1"/>
        <v>40</v>
      </c>
      <c r="N35" s="94">
        <v>36</v>
      </c>
      <c r="O35" s="95"/>
      <c r="P35" s="95">
        <v>4</v>
      </c>
      <c r="Q35" s="95">
        <f t="shared" si="2"/>
        <v>64</v>
      </c>
      <c r="R35" s="95">
        <v>4</v>
      </c>
      <c r="S35" s="97"/>
      <c r="T35" s="51" t="s">
        <v>101</v>
      </c>
      <c r="U35" s="20"/>
      <c r="V35" s="11"/>
    </row>
    <row r="36" spans="1:22" ht="15.75" x14ac:dyDescent="0.25">
      <c r="A36" s="242" t="s">
        <v>115</v>
      </c>
      <c r="B36" s="223" t="s">
        <v>112</v>
      </c>
      <c r="C36" s="22">
        <f t="shared" si="3"/>
        <v>0</v>
      </c>
      <c r="D36" s="94" t="str">
        <f>IF(B36=1,$L36/36/2," ")</f>
        <v xml:space="preserve"> </v>
      </c>
      <c r="E36" s="92" t="str">
        <f>IF(B36=1,$L36/36/2," ")</f>
        <v xml:space="preserve"> </v>
      </c>
      <c r="F36" s="92" t="str">
        <f>IF(B36=2,$L36/36/2," ")</f>
        <v xml:space="preserve"> </v>
      </c>
      <c r="G36" s="92" t="str">
        <f>IF(B36=2,$L36/36/2," ")</f>
        <v xml:space="preserve"> </v>
      </c>
      <c r="H36" s="92" t="str">
        <f>IF(B36=3,$L36/36/2," ")</f>
        <v xml:space="preserve"> </v>
      </c>
      <c r="I36" s="92" t="str">
        <f>IF(B36=3,$L36/36/2," ")</f>
        <v xml:space="preserve"> </v>
      </c>
      <c r="J36" s="92"/>
      <c r="K36" s="93"/>
      <c r="L36" s="124">
        <f>SUM(N36:S36)</f>
        <v>216</v>
      </c>
      <c r="M36" s="124">
        <f t="shared" ref="M36" si="11">SUM(N36:P36)</f>
        <v>144</v>
      </c>
      <c r="N36" s="94">
        <v>72</v>
      </c>
      <c r="O36" s="95">
        <v>72</v>
      </c>
      <c r="P36" s="95"/>
      <c r="Q36" s="95">
        <f>6*36-SUM(N36:P36)-SUM(R36:S36)</f>
        <v>64</v>
      </c>
      <c r="R36" s="95">
        <v>8</v>
      </c>
      <c r="S36" s="97"/>
      <c r="T36" s="243" t="s">
        <v>117</v>
      </c>
      <c r="U36" s="20"/>
      <c r="V36" s="11"/>
    </row>
    <row r="37" spans="1:22" ht="20.25" customHeight="1" x14ac:dyDescent="0.25">
      <c r="A37" s="242" t="s">
        <v>116</v>
      </c>
      <c r="B37" s="223" t="s">
        <v>112</v>
      </c>
      <c r="C37" s="22">
        <f t="shared" si="3"/>
        <v>0</v>
      </c>
      <c r="D37" s="94" t="str">
        <f>IF(B37=1,$L37/36/2," ")</f>
        <v xml:space="preserve"> </v>
      </c>
      <c r="E37" s="92" t="str">
        <f>IF(B37=1,$L37/36/2," ")</f>
        <v xml:space="preserve"> </v>
      </c>
      <c r="F37" s="92" t="str">
        <f>IF(B37=2,$L37/36/2," ")</f>
        <v xml:space="preserve"> </v>
      </c>
      <c r="G37" s="92" t="str">
        <f>IF(B37=2,$L37/36/2," ")</f>
        <v xml:space="preserve"> </v>
      </c>
      <c r="H37" s="92" t="str">
        <f>IF(B37=3,$L37/36/2," ")</f>
        <v xml:space="preserve"> </v>
      </c>
      <c r="I37" s="92" t="str">
        <f>IF(B37=3,$L37/36/2," ")</f>
        <v xml:space="preserve"> </v>
      </c>
      <c r="J37" s="92"/>
      <c r="K37" s="93"/>
      <c r="L37" s="124">
        <f>SUM(N37:S37)</f>
        <v>216</v>
      </c>
      <c r="M37" s="124">
        <f t="shared" ref="M37" si="12">SUM(N37:P37)</f>
        <v>144</v>
      </c>
      <c r="N37" s="94">
        <v>72</v>
      </c>
      <c r="O37" s="95">
        <v>72</v>
      </c>
      <c r="P37" s="95"/>
      <c r="Q37" s="95">
        <f>6*36-SUM(N37:P37)-SUM(R37:S37)</f>
        <v>64</v>
      </c>
      <c r="R37" s="95">
        <v>8</v>
      </c>
      <c r="S37" s="97"/>
      <c r="T37" s="243" t="s">
        <v>117</v>
      </c>
      <c r="U37" s="20"/>
      <c r="V37" s="11"/>
    </row>
    <row r="38" spans="1:22" ht="16.5" thickBot="1" x14ac:dyDescent="0.3">
      <c r="A38" s="244" t="s">
        <v>119</v>
      </c>
      <c r="B38" s="224" t="str">
        <f>IF(C38&gt;0,"Вкл","Искл")</f>
        <v>Искл</v>
      </c>
      <c r="C38" s="22">
        <f t="shared" si="3"/>
        <v>0</v>
      </c>
      <c r="D38" s="245"/>
      <c r="E38" s="246"/>
      <c r="F38" s="246"/>
      <c r="G38" s="246"/>
      <c r="H38" s="247"/>
      <c r="I38" s="246"/>
      <c r="J38" s="246"/>
      <c r="K38" s="248"/>
      <c r="L38" s="136"/>
      <c r="M38" s="136"/>
      <c r="N38" s="101"/>
      <c r="O38" s="102"/>
      <c r="P38" s="102"/>
      <c r="Q38" s="102"/>
      <c r="R38" s="102"/>
      <c r="S38" s="104"/>
      <c r="T38" s="249" t="s">
        <v>120</v>
      </c>
      <c r="U38" s="20"/>
      <c r="V38" s="11"/>
    </row>
    <row r="39" spans="1:22" ht="21.75" thickBot="1" x14ac:dyDescent="0.3">
      <c r="A39" s="37" t="s">
        <v>5</v>
      </c>
      <c r="B39" s="233"/>
      <c r="C39" s="18">
        <f>SUBTOTAL(109,C20:C38)</f>
        <v>21</v>
      </c>
      <c r="D39" s="217"/>
      <c r="E39" s="38"/>
      <c r="F39" s="38"/>
      <c r="G39" s="38"/>
      <c r="H39" s="38"/>
      <c r="I39" s="38"/>
      <c r="J39" s="38"/>
      <c r="K39" s="39"/>
      <c r="L39" s="27">
        <f>SUBTOTAL(109,L20:L37)</f>
        <v>2376</v>
      </c>
      <c r="M39" s="27">
        <f>SUBTOTAL(109,M20:M37)</f>
        <v>1301</v>
      </c>
      <c r="N39" s="137"/>
      <c r="O39" s="138"/>
      <c r="P39" s="138"/>
      <c r="Q39" s="138"/>
      <c r="R39" s="108"/>
      <c r="S39" s="109"/>
      <c r="T39" s="110"/>
      <c r="U39" s="20"/>
      <c r="V39" s="11"/>
    </row>
    <row r="40" spans="1:22" ht="16.5" thickBot="1" x14ac:dyDescent="0.3">
      <c r="A40" s="111"/>
      <c r="B40" s="112"/>
      <c r="C40" s="139"/>
      <c r="D40" s="139"/>
      <c r="E40" s="139"/>
      <c r="F40" s="139"/>
      <c r="G40" s="140" t="s">
        <v>38</v>
      </c>
      <c r="H40" s="139"/>
      <c r="I40" s="139"/>
      <c r="J40" s="139"/>
      <c r="K40" s="139"/>
      <c r="L40" s="141"/>
      <c r="M40" s="141"/>
      <c r="N40" s="142"/>
      <c r="O40" s="142"/>
      <c r="P40" s="142"/>
      <c r="Q40" s="142"/>
      <c r="R40" s="143"/>
      <c r="S40" s="144"/>
      <c r="T40" s="51"/>
      <c r="U40" s="20"/>
      <c r="V40" s="11"/>
    </row>
    <row r="41" spans="1:22" ht="15.75" x14ac:dyDescent="0.25">
      <c r="A41" s="145" t="s">
        <v>10</v>
      </c>
      <c r="B41" s="29"/>
      <c r="C41" s="146">
        <f>SUM(D41:I41)</f>
        <v>3</v>
      </c>
      <c r="D41" s="225"/>
      <c r="E41" s="226"/>
      <c r="F41" s="226">
        <v>3</v>
      </c>
      <c r="G41" s="226"/>
      <c r="H41" s="226"/>
      <c r="I41" s="226"/>
      <c r="J41" s="226"/>
      <c r="K41" s="227"/>
      <c r="L41" s="205"/>
      <c r="M41" s="122"/>
      <c r="N41" s="122"/>
      <c r="O41" s="122"/>
      <c r="P41" s="122"/>
      <c r="Q41" s="122"/>
      <c r="R41" s="123"/>
      <c r="S41" s="34"/>
      <c r="T41" s="218" t="s">
        <v>80</v>
      </c>
      <c r="U41" s="20"/>
      <c r="V41" s="11"/>
    </row>
    <row r="42" spans="1:22" ht="16.5" thickBot="1" x14ac:dyDescent="0.3">
      <c r="A42" s="147" t="s">
        <v>57</v>
      </c>
      <c r="B42" s="148"/>
      <c r="C42" s="149">
        <f>SUM(D42:K42)</f>
        <v>0</v>
      </c>
      <c r="D42" s="150"/>
      <c r="E42" s="151"/>
      <c r="F42" s="151"/>
      <c r="G42" s="151"/>
      <c r="H42" s="151"/>
      <c r="I42" s="151"/>
      <c r="J42" s="151"/>
      <c r="K42" s="210"/>
      <c r="L42" s="228"/>
      <c r="M42" s="152"/>
      <c r="N42" s="152"/>
      <c r="O42" s="152"/>
      <c r="P42" s="152"/>
      <c r="Q42" s="152"/>
      <c r="R42" s="153"/>
      <c r="S42" s="154"/>
      <c r="T42" s="110"/>
      <c r="U42" s="20"/>
      <c r="V42" s="11"/>
    </row>
    <row r="43" spans="1:22" ht="16.5" thickBot="1" x14ac:dyDescent="0.3">
      <c r="A43" s="24" t="s">
        <v>11</v>
      </c>
      <c r="B43" s="24"/>
      <c r="C43" s="40">
        <f>SUBTOTAL(109,C41:C42)</f>
        <v>3</v>
      </c>
      <c r="D43" s="155"/>
      <c r="E43" s="155"/>
      <c r="F43" s="155"/>
      <c r="G43" s="155"/>
      <c r="H43" s="155"/>
      <c r="I43" s="155"/>
      <c r="J43" s="155"/>
      <c r="K43" s="155"/>
      <c r="L43" s="138"/>
      <c r="M43" s="138"/>
      <c r="N43" s="138"/>
      <c r="O43" s="138"/>
      <c r="P43" s="138"/>
      <c r="Q43" s="138"/>
      <c r="R43" s="108"/>
      <c r="S43" s="109"/>
      <c r="T43" s="51"/>
      <c r="U43" s="20"/>
      <c r="V43" s="11"/>
    </row>
    <row r="44" spans="1:22" ht="16.5" thickBot="1" x14ac:dyDescent="0.3">
      <c r="A44" s="156"/>
      <c r="B44" s="157"/>
      <c r="C44" s="158"/>
      <c r="D44" s="158"/>
      <c r="E44" s="158"/>
      <c r="F44" s="158"/>
      <c r="G44" s="159" t="s">
        <v>39</v>
      </c>
      <c r="H44" s="158"/>
      <c r="I44" s="158"/>
      <c r="J44" s="158"/>
      <c r="K44" s="158"/>
      <c r="L44" s="160"/>
      <c r="M44" s="160"/>
      <c r="N44" s="160"/>
      <c r="O44" s="160"/>
      <c r="P44" s="160"/>
      <c r="Q44" s="160"/>
      <c r="R44" s="161"/>
      <c r="S44" s="162"/>
      <c r="T44" s="51"/>
      <c r="U44" s="20"/>
      <c r="V44" s="11"/>
    </row>
    <row r="45" spans="1:22" ht="30.75" thickBot="1" x14ac:dyDescent="0.3">
      <c r="A45" s="163" t="s">
        <v>12</v>
      </c>
      <c r="B45" s="163"/>
      <c r="C45" s="126">
        <f>SUM(D45:K45)</f>
        <v>177</v>
      </c>
      <c r="D45" s="91">
        <f>30-SUBTOTAL(109,D13:D17)-SUBTOTAL(109,D20:D38)-SUBTOTAL(109,D41:D42)</f>
        <v>26</v>
      </c>
      <c r="E45" s="91">
        <f t="shared" ref="E45:J45" si="13">30-SUBTOTAL(109,E13:E17)-SUBTOTAL(109,E20:E38)-SUBTOTAL(109,E41:E42)</f>
        <v>22</v>
      </c>
      <c r="F45" s="91">
        <f t="shared" si="13"/>
        <v>23</v>
      </c>
      <c r="G45" s="91">
        <f t="shared" si="13"/>
        <v>28</v>
      </c>
      <c r="H45" s="91">
        <f t="shared" si="13"/>
        <v>26</v>
      </c>
      <c r="I45" s="91">
        <f t="shared" si="13"/>
        <v>22</v>
      </c>
      <c r="J45" s="91">
        <f t="shared" si="13"/>
        <v>30</v>
      </c>
      <c r="K45" s="229"/>
      <c r="L45" s="205"/>
      <c r="M45" s="164"/>
      <c r="N45" s="95"/>
      <c r="O45" s="95"/>
      <c r="P45" s="95"/>
      <c r="Q45" s="95"/>
      <c r="R45" s="96"/>
      <c r="S45" s="97"/>
      <c r="T45" s="110"/>
      <c r="U45" s="20"/>
      <c r="V45" s="12"/>
    </row>
    <row r="46" spans="1:22" ht="45.75" thickBot="1" x14ac:dyDescent="0.3">
      <c r="A46" s="14" t="s">
        <v>13</v>
      </c>
      <c r="B46" s="14"/>
      <c r="C46" s="23">
        <f>SUM(D46:K46)</f>
        <v>21</v>
      </c>
      <c r="D46" s="98"/>
      <c r="E46" s="99"/>
      <c r="F46" s="99"/>
      <c r="G46" s="99"/>
      <c r="H46" s="99"/>
      <c r="I46" s="99"/>
      <c r="J46" s="100"/>
      <c r="K46" s="104">
        <v>21</v>
      </c>
      <c r="L46" s="165"/>
      <c r="M46" s="165"/>
      <c r="N46" s="102"/>
      <c r="O46" s="102"/>
      <c r="P46" s="102"/>
      <c r="Q46" s="102"/>
      <c r="R46" s="103"/>
      <c r="S46" s="104"/>
      <c r="T46" s="49"/>
      <c r="U46" s="20"/>
    </row>
    <row r="47" spans="1:22" ht="16.5" thickBot="1" x14ac:dyDescent="0.3">
      <c r="A47" s="3" t="s">
        <v>14</v>
      </c>
      <c r="B47" s="3"/>
      <c r="C47" s="4">
        <f>SUM(C45:C46)</f>
        <v>198</v>
      </c>
      <c r="D47" s="230"/>
      <c r="E47" s="155"/>
      <c r="F47" s="155"/>
      <c r="G47" s="155"/>
      <c r="H47" s="155"/>
      <c r="I47" s="155"/>
      <c r="J47" s="231"/>
      <c r="K47" s="109"/>
      <c r="L47" s="137"/>
      <c r="M47" s="137"/>
      <c r="N47" s="138"/>
      <c r="O47" s="138"/>
      <c r="P47" s="138"/>
      <c r="Q47" s="138"/>
      <c r="R47" s="108"/>
      <c r="S47" s="109"/>
      <c r="T47" s="49"/>
      <c r="U47" s="20"/>
    </row>
    <row r="48" spans="1:22" ht="16.5" thickBot="1" x14ac:dyDescent="0.3">
      <c r="A48" s="6"/>
      <c r="B48" s="13"/>
      <c r="C48" s="7"/>
      <c r="D48" s="166"/>
      <c r="E48" s="166"/>
      <c r="F48" s="166"/>
      <c r="G48" s="81" t="s">
        <v>40</v>
      </c>
      <c r="H48" s="166"/>
      <c r="I48" s="166"/>
      <c r="J48" s="166"/>
      <c r="K48" s="166"/>
      <c r="L48" s="167"/>
      <c r="M48" s="167"/>
      <c r="N48" s="167"/>
      <c r="O48" s="167"/>
      <c r="P48" s="167"/>
      <c r="Q48" s="167"/>
      <c r="R48" s="168"/>
      <c r="S48" s="169"/>
      <c r="T48" s="49"/>
      <c r="U48" s="20"/>
    </row>
    <row r="49" spans="1:22" ht="15.75" x14ac:dyDescent="0.25">
      <c r="A49" s="28" t="s">
        <v>15</v>
      </c>
      <c r="B49" s="28"/>
      <c r="C49" s="170">
        <f>SUM(D49:K49)</f>
        <v>3</v>
      </c>
      <c r="D49" s="171"/>
      <c r="E49" s="172"/>
      <c r="F49" s="172"/>
      <c r="G49" s="172"/>
      <c r="H49" s="172"/>
      <c r="I49" s="172"/>
      <c r="J49" s="173"/>
      <c r="K49" s="170">
        <v>3</v>
      </c>
      <c r="L49" s="164"/>
      <c r="M49" s="164"/>
      <c r="N49" s="174"/>
      <c r="O49" s="174"/>
      <c r="P49" s="174"/>
      <c r="Q49" s="174"/>
      <c r="R49" s="175"/>
      <c r="S49" s="176"/>
      <c r="T49" s="49"/>
      <c r="U49" s="20"/>
    </row>
    <row r="50" spans="1:22" ht="60" x14ac:dyDescent="0.25">
      <c r="A50" s="177" t="s">
        <v>41</v>
      </c>
      <c r="B50" s="177"/>
      <c r="C50" s="22">
        <f>SUM(D50:K50)</f>
        <v>6</v>
      </c>
      <c r="D50" s="178"/>
      <c r="E50" s="179"/>
      <c r="F50" s="179"/>
      <c r="G50" s="179"/>
      <c r="H50" s="179"/>
      <c r="I50" s="179"/>
      <c r="J50" s="35"/>
      <c r="K50" s="97">
        <v>6</v>
      </c>
      <c r="L50" s="180"/>
      <c r="M50" s="180"/>
      <c r="N50" s="181"/>
      <c r="O50" s="181"/>
      <c r="P50" s="181"/>
      <c r="Q50" s="181"/>
      <c r="R50" s="20"/>
      <c r="S50" s="182"/>
      <c r="T50" s="49"/>
      <c r="U50" s="20"/>
    </row>
    <row r="51" spans="1:22" ht="30.75" thickBot="1" x14ac:dyDescent="0.3">
      <c r="A51" s="8" t="s">
        <v>16</v>
      </c>
      <c r="B51" s="8"/>
      <c r="C51" s="9">
        <f>SUM(C49:C50)</f>
        <v>9</v>
      </c>
      <c r="D51" s="183"/>
      <c r="E51" s="184"/>
      <c r="F51" s="184"/>
      <c r="G51" s="184"/>
      <c r="H51" s="184"/>
      <c r="I51" s="184"/>
      <c r="J51" s="185"/>
      <c r="K51" s="147"/>
      <c r="L51" s="186"/>
      <c r="M51" s="186"/>
      <c r="N51" s="187"/>
      <c r="O51" s="187"/>
      <c r="P51" s="187"/>
      <c r="Q51" s="187"/>
      <c r="R51" s="188"/>
      <c r="S51" s="147"/>
      <c r="T51" s="49"/>
      <c r="U51" s="20"/>
    </row>
    <row r="52" spans="1:22" ht="30.75" thickBot="1" x14ac:dyDescent="0.3">
      <c r="A52" s="41" t="s">
        <v>42</v>
      </c>
      <c r="B52" s="41"/>
      <c r="C52" s="189">
        <f>SUM(C18+C39+C43+C47+C51)</f>
        <v>240</v>
      </c>
      <c r="D52" s="190">
        <f>Лист2!D33</f>
        <v>30</v>
      </c>
      <c r="E52" s="190">
        <f>Лист2!E33</f>
        <v>30</v>
      </c>
      <c r="F52" s="190">
        <f>Лист2!F33</f>
        <v>30</v>
      </c>
      <c r="G52" s="190">
        <f>Лист2!G33</f>
        <v>30</v>
      </c>
      <c r="H52" s="190">
        <f>Лист2!H33</f>
        <v>30</v>
      </c>
      <c r="I52" s="190">
        <f>Лист2!I33</f>
        <v>30</v>
      </c>
      <c r="J52" s="190">
        <f>Лист2!J33</f>
        <v>30</v>
      </c>
      <c r="K52" s="232">
        <f>Лист2!K33</f>
        <v>30</v>
      </c>
      <c r="L52" s="191"/>
      <c r="M52" s="191"/>
      <c r="N52" s="191"/>
      <c r="O52" s="191"/>
      <c r="P52" s="191"/>
      <c r="Q52" s="191"/>
      <c r="R52" s="47"/>
      <c r="S52" s="192"/>
      <c r="T52" s="49"/>
      <c r="U52" s="20"/>
    </row>
    <row r="53" spans="1:22" ht="16.5" thickBot="1" x14ac:dyDescent="0.3">
      <c r="A53" s="3"/>
      <c r="B53" s="42"/>
      <c r="C53" s="193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60"/>
      <c r="T53" s="49"/>
      <c r="U53" s="20"/>
    </row>
    <row r="54" spans="1:22" ht="16.5" thickBot="1" x14ac:dyDescent="0.3">
      <c r="A54" s="194"/>
      <c r="B54" s="195"/>
      <c r="C54" s="196"/>
      <c r="D54" s="197"/>
      <c r="E54" s="198"/>
      <c r="F54" s="198"/>
      <c r="G54" s="199" t="s">
        <v>35</v>
      </c>
      <c r="H54" s="198"/>
      <c r="I54" s="198"/>
      <c r="J54" s="198"/>
      <c r="K54" s="198"/>
      <c r="L54" s="200"/>
      <c r="M54" s="200"/>
      <c r="N54" s="201"/>
      <c r="O54" s="201"/>
      <c r="P54" s="201"/>
      <c r="Q54" s="200"/>
      <c r="R54" s="202"/>
      <c r="S54" s="203"/>
      <c r="T54" s="51" t="s">
        <v>58</v>
      </c>
      <c r="U54" s="20"/>
      <c r="V54" s="11"/>
    </row>
    <row r="55" spans="1:22" ht="30" x14ac:dyDescent="0.25">
      <c r="A55" s="17" t="s">
        <v>49</v>
      </c>
      <c r="B55" s="204" t="s">
        <v>112</v>
      </c>
      <c r="C55" s="120">
        <f>SUM(D55:K55)</f>
        <v>0</v>
      </c>
      <c r="D55" s="205" t="str">
        <f>IF(B55=1,$L55/36/2," ")</f>
        <v xml:space="preserve"> </v>
      </c>
      <c r="E55" s="122" t="str">
        <f>IF(B55=1,$L55/36/2," ")</f>
        <v xml:space="preserve"> </v>
      </c>
      <c r="F55" s="122"/>
      <c r="G55" s="122"/>
      <c r="H55" s="122"/>
      <c r="I55" s="122"/>
      <c r="J55" s="122"/>
      <c r="K55" s="206"/>
      <c r="L55" s="120">
        <f>SUM(N55:S55)</f>
        <v>216</v>
      </c>
      <c r="M55" s="120"/>
      <c r="N55" s="121"/>
      <c r="O55" s="122">
        <v>144</v>
      </c>
      <c r="P55" s="122"/>
      <c r="Q55" s="122">
        <f t="shared" ref="Q55" si="14">6*36-SUM(N55:P55)-SUM(R55:S55)</f>
        <v>64</v>
      </c>
      <c r="R55" s="207">
        <v>8</v>
      </c>
      <c r="S55" s="34"/>
      <c r="T55" s="51" t="s">
        <v>110</v>
      </c>
      <c r="U55" s="20"/>
      <c r="V55" s="11"/>
    </row>
    <row r="56" spans="1:22" ht="16.5" thickBot="1" x14ac:dyDescent="0.3">
      <c r="A56" s="208"/>
      <c r="B56" s="208"/>
      <c r="C56" s="209"/>
      <c r="D56" s="150"/>
      <c r="E56" s="151"/>
      <c r="F56" s="151"/>
      <c r="G56" s="43"/>
      <c r="H56" s="151"/>
      <c r="I56" s="151"/>
      <c r="J56" s="151"/>
      <c r="K56" s="210"/>
      <c r="L56" s="209"/>
      <c r="M56" s="209"/>
      <c r="N56" s="211"/>
      <c r="O56" s="152"/>
      <c r="P56" s="152"/>
      <c r="Q56" s="212"/>
      <c r="R56" s="152"/>
      <c r="S56" s="154"/>
      <c r="T56" s="51" t="s">
        <v>111</v>
      </c>
      <c r="U56" s="20"/>
      <c r="V56" s="11"/>
    </row>
    <row r="57" spans="1:22" ht="16.5" thickBot="1" x14ac:dyDescent="0.3">
      <c r="A57" s="213" t="s">
        <v>9</v>
      </c>
      <c r="B57" s="213"/>
      <c r="C57" s="4">
        <f>SUM(C55:C56)</f>
        <v>0</v>
      </c>
      <c r="D57" s="44">
        <f t="shared" ref="D57:K57" si="15">SUM(D55:D56)</f>
        <v>0</v>
      </c>
      <c r="E57" s="40">
        <f t="shared" si="15"/>
        <v>0</v>
      </c>
      <c r="F57" s="40">
        <f t="shared" si="15"/>
        <v>0</v>
      </c>
      <c r="G57" s="40">
        <f t="shared" si="15"/>
        <v>0</v>
      </c>
      <c r="H57" s="40">
        <f t="shared" si="15"/>
        <v>0</v>
      </c>
      <c r="I57" s="40">
        <f t="shared" si="15"/>
        <v>0</v>
      </c>
      <c r="J57" s="40">
        <f t="shared" si="15"/>
        <v>0</v>
      </c>
      <c r="K57" s="45">
        <f t="shared" si="15"/>
        <v>0</v>
      </c>
      <c r="L57" s="214"/>
      <c r="M57" s="137"/>
      <c r="N57" s="107"/>
      <c r="O57" s="107"/>
      <c r="P57" s="107"/>
      <c r="Q57" s="107"/>
      <c r="R57" s="108"/>
      <c r="S57" s="109"/>
      <c r="T57" s="51"/>
      <c r="U57" s="20"/>
      <c r="V57" s="11"/>
    </row>
    <row r="58" spans="1:22" ht="15" customHeight="1" x14ac:dyDescent="0.25">
      <c r="A58" s="215"/>
      <c r="B58" s="215"/>
      <c r="C58" s="191"/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20"/>
      <c r="U58" s="20"/>
    </row>
    <row r="59" spans="1:22" ht="15" customHeight="1" x14ac:dyDescent="0.25">
      <c r="A59" s="215" t="s">
        <v>48</v>
      </c>
      <c r="B59" s="215"/>
      <c r="C59" s="191"/>
      <c r="D59" s="191"/>
      <c r="E59" s="191"/>
      <c r="F59" s="191"/>
      <c r="G59" s="191"/>
      <c r="H59" s="191"/>
      <c r="I59" s="191"/>
      <c r="J59" s="191"/>
      <c r="K59" s="191"/>
      <c r="L59" s="191"/>
      <c r="M59" s="191"/>
      <c r="N59" s="191"/>
      <c r="O59" s="191"/>
      <c r="P59" s="191"/>
      <c r="Q59" s="191"/>
      <c r="R59" s="191"/>
      <c r="S59" s="191"/>
      <c r="T59" s="20"/>
      <c r="U59" s="20"/>
    </row>
    <row r="60" spans="1:22" ht="15" customHeight="1" x14ac:dyDescent="0.25">
      <c r="A60" s="216" t="s">
        <v>45</v>
      </c>
      <c r="B60" s="216"/>
      <c r="C60" s="191"/>
      <c r="D60" s="191"/>
      <c r="E60" s="216" t="s">
        <v>46</v>
      </c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20"/>
      <c r="U60" s="20"/>
    </row>
    <row r="61" spans="1:22" ht="15" customHeight="1" x14ac:dyDescent="0.25">
      <c r="A61" s="216"/>
      <c r="B61" s="216"/>
      <c r="C61" s="191"/>
      <c r="D61" s="191"/>
      <c r="E61" s="191"/>
      <c r="F61" s="191"/>
      <c r="G61" s="191"/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191"/>
      <c r="S61" s="191"/>
      <c r="T61" s="20"/>
      <c r="U61" s="20"/>
    </row>
    <row r="62" spans="1:22" ht="15" customHeight="1" x14ac:dyDescent="0.25">
      <c r="A62" s="215"/>
      <c r="B62" s="215"/>
      <c r="C62" s="191"/>
      <c r="D62" s="191"/>
      <c r="E62" s="191"/>
      <c r="F62" s="191"/>
      <c r="G62" s="191"/>
      <c r="H62" s="191"/>
      <c r="I62" s="191"/>
      <c r="J62" s="191"/>
      <c r="K62" s="191"/>
      <c r="L62" s="191"/>
      <c r="M62" s="191"/>
      <c r="N62" s="191"/>
      <c r="O62" s="191"/>
      <c r="P62" s="191"/>
      <c r="Q62" s="191"/>
      <c r="R62" s="191"/>
      <c r="S62" s="191"/>
      <c r="T62" s="20"/>
      <c r="U62" s="20"/>
    </row>
    <row r="63" spans="1:22" ht="15" customHeight="1" x14ac:dyDescent="0.25">
      <c r="A63" s="216" t="s">
        <v>47</v>
      </c>
      <c r="B63" s="216"/>
      <c r="C63" s="191"/>
      <c r="D63" s="191"/>
      <c r="E63" s="191"/>
      <c r="F63" s="191"/>
      <c r="G63" s="191"/>
      <c r="H63" s="191"/>
      <c r="I63" s="191"/>
      <c r="J63" s="191"/>
      <c r="K63" s="191"/>
      <c r="L63" s="191"/>
      <c r="M63" s="191"/>
      <c r="N63" s="191"/>
      <c r="O63" s="191"/>
      <c r="P63" s="191"/>
      <c r="Q63" s="191"/>
      <c r="R63" s="191"/>
      <c r="S63" s="191"/>
      <c r="T63" s="20"/>
      <c r="U63" s="20"/>
    </row>
    <row r="64" spans="1:22" ht="15" customHeight="1" x14ac:dyDescent="0.25">
      <c r="L64" t="s">
        <v>121</v>
      </c>
    </row>
  </sheetData>
  <dataValidations count="7">
    <dataValidation type="list" allowBlank="1" showInputMessage="1" showErrorMessage="1" sqref="B20:B21 B13 B16">
      <formula1>"1,2,3"</formula1>
    </dataValidation>
    <dataValidation type="list" allowBlank="1" showInputMessage="1" showErrorMessage="1" sqref="B25 B33:B37">
      <formula1>"Искл,1,2,3"</formula1>
    </dataValidation>
    <dataValidation type="list" allowBlank="1" showInputMessage="1" showErrorMessage="1" sqref="B23 B27:B30 B54">
      <formula1>"Искл,2"</formula1>
    </dataValidation>
    <dataValidation type="list" allowBlank="1" showInputMessage="1" showErrorMessage="1" sqref="B24 B22">
      <formula1>"Искл,3"</formula1>
    </dataValidation>
    <dataValidation type="list" allowBlank="1" showInputMessage="1" showErrorMessage="1" sqref="B26">
      <formula1>"Искл,1,3"</formula1>
    </dataValidation>
    <dataValidation type="list" allowBlank="1" showInputMessage="1" showErrorMessage="1" sqref="B31:B32">
      <formula1>"Искл,1,3"</formula1>
    </dataValidation>
    <dataValidation type="list" allowBlank="1" showInputMessage="1" showErrorMessage="1" sqref="B55">
      <formula1>"Искл,1"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4" fitToWidth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4" r:id="rId4" name="Button 20">
              <controlPr defaultSize="0" print="0" autoFill="0" autoPict="0" macro="[0]!Button">
                <anchor moveWithCells="1" sizeWithCells="1">
                  <from>
                    <xdr:col>11</xdr:col>
                    <xdr:colOff>9525</xdr:colOff>
                    <xdr:row>61</xdr:row>
                    <xdr:rowOff>38100</xdr:rowOff>
                  </from>
                  <to>
                    <xdr:col>16</xdr:col>
                    <xdr:colOff>19050</xdr:colOff>
                    <xdr:row>62</xdr:row>
                    <xdr:rowOff>180975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Лист2!$A$1:$A$6</xm:f>
          </x14:formula1>
          <xm:sqref>A6:B6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K33"/>
  <sheetViews>
    <sheetView workbookViewId="0">
      <selection activeCell="B36" sqref="B36"/>
    </sheetView>
  </sheetViews>
  <sheetFormatPr defaultRowHeight="15.75" x14ac:dyDescent="0.25"/>
  <sheetData>
    <row r="1" spans="1:9" x14ac:dyDescent="0.25">
      <c r="A1" s="5" t="s">
        <v>60</v>
      </c>
      <c r="I1" t="s">
        <v>77</v>
      </c>
    </row>
    <row r="2" spans="1:9" x14ac:dyDescent="0.25">
      <c r="A2" s="5" t="s">
        <v>61</v>
      </c>
      <c r="I2" s="5" t="s">
        <v>71</v>
      </c>
    </row>
    <row r="3" spans="1:9" x14ac:dyDescent="0.25">
      <c r="A3" s="5" t="s">
        <v>63</v>
      </c>
      <c r="I3" s="5" t="s">
        <v>72</v>
      </c>
    </row>
    <row r="4" spans="1:9" x14ac:dyDescent="0.25">
      <c r="A4" s="5" t="s">
        <v>62</v>
      </c>
      <c r="I4" s="5" t="s">
        <v>73</v>
      </c>
    </row>
    <row r="5" spans="1:9" x14ac:dyDescent="0.25">
      <c r="A5" s="5" t="s">
        <v>59</v>
      </c>
      <c r="I5" s="5" t="s">
        <v>74</v>
      </c>
    </row>
    <row r="6" spans="1:9" x14ac:dyDescent="0.25">
      <c r="A6" s="5" t="s">
        <v>64</v>
      </c>
      <c r="I6" s="5" t="s">
        <v>75</v>
      </c>
    </row>
    <row r="7" spans="1:9" x14ac:dyDescent="0.25">
      <c r="A7" s="5"/>
    </row>
    <row r="9" spans="1:9" x14ac:dyDescent="0.25">
      <c r="A9">
        <v>1</v>
      </c>
    </row>
    <row r="10" spans="1:9" x14ac:dyDescent="0.25">
      <c r="A10">
        <v>2</v>
      </c>
    </row>
    <row r="11" spans="1:9" x14ac:dyDescent="0.25">
      <c r="A11">
        <v>3</v>
      </c>
    </row>
    <row r="22" spans="1:11" x14ac:dyDescent="0.25">
      <c r="B22">
        <f>(MATCH(Лист1!A6,A1:A6))</f>
        <v>1</v>
      </c>
      <c r="C22" t="str">
        <f>INDEX(I1:I6,(MATCH(Лист1!A6,A1:A6)),1)</f>
        <v>!!!!!!Введите профиль обучения (строка 6)</v>
      </c>
    </row>
    <row r="23" spans="1:11" x14ac:dyDescent="0.25">
      <c r="B23" t="b">
        <f>OR(B22=3,B22=5,B22=1,B22=2)</f>
        <v>1</v>
      </c>
    </row>
    <row r="28" spans="1:11" x14ac:dyDescent="0.25">
      <c r="A28" t="s">
        <v>81</v>
      </c>
      <c r="D28">
        <f>SUBTOTAL(109,Лист1!D13:D17)</f>
        <v>4</v>
      </c>
      <c r="E28">
        <f>SUBTOTAL(109,Лист1!E13:E17)</f>
        <v>5</v>
      </c>
      <c r="F28">
        <f>SUBTOTAL(109,Лист1!F13:F17)</f>
        <v>0</v>
      </c>
      <c r="G28">
        <f>SUBTOTAL(109,Лист1!G13:G17)</f>
        <v>0</v>
      </c>
      <c r="H28">
        <f>SUBTOTAL(109,Лист1!H13:H17)</f>
        <v>0</v>
      </c>
      <c r="I28">
        <f>SUBTOTAL(109,Лист1!I13:I17)</f>
        <v>0</v>
      </c>
      <c r="J28">
        <f>SUBTOTAL(109,Лист1!J13:J17)</f>
        <v>0</v>
      </c>
      <c r="K28">
        <f>SUBTOTAL(109,Лист1!K13:K17)</f>
        <v>0</v>
      </c>
    </row>
    <row r="29" spans="1:11" x14ac:dyDescent="0.25">
      <c r="A29" t="s">
        <v>82</v>
      </c>
      <c r="D29">
        <f>SUBTOTAL(109,Лист1!D20:D37)</f>
        <v>0</v>
      </c>
      <c r="E29">
        <f>SUBTOTAL(109,Лист1!E20:E37)</f>
        <v>3</v>
      </c>
      <c r="F29">
        <f>SUBTOTAL(109,Лист1!F20:F37)</f>
        <v>4</v>
      </c>
      <c r="G29">
        <f>SUBTOTAL(109,Лист1!G20:G37)</f>
        <v>2</v>
      </c>
      <c r="H29">
        <f>SUBTOTAL(109,Лист1!H20:H37)</f>
        <v>4</v>
      </c>
      <c r="I29">
        <f>SUBTOTAL(109,Лист1!I20:I37)</f>
        <v>8</v>
      </c>
      <c r="J29">
        <f>SUBTOTAL(109,Лист1!J20:J37)</f>
        <v>0</v>
      </c>
      <c r="K29">
        <f>SUBTOTAL(109,Лист1!K20:K37)</f>
        <v>0</v>
      </c>
    </row>
    <row r="30" spans="1:11" x14ac:dyDescent="0.25">
      <c r="A30" t="s">
        <v>83</v>
      </c>
      <c r="D30">
        <f>SUBTOTAL(109,Лист1!D41:D42)</f>
        <v>0</v>
      </c>
      <c r="E30">
        <f>SUBTOTAL(109,Лист1!E41:E42)</f>
        <v>0</v>
      </c>
      <c r="F30">
        <f>SUBTOTAL(109,Лист1!F41:F42)</f>
        <v>3</v>
      </c>
      <c r="G30">
        <f>SUBTOTAL(109,Лист1!G41:G42)</f>
        <v>0</v>
      </c>
      <c r="H30">
        <f>SUBTOTAL(109,Лист1!H41:H42)</f>
        <v>0</v>
      </c>
      <c r="I30">
        <f>SUBTOTAL(109,Лист1!I41:I42)</f>
        <v>0</v>
      </c>
      <c r="J30">
        <f>SUBTOTAL(109,Лист1!J41:J42)</f>
        <v>0</v>
      </c>
      <c r="K30">
        <f>SUBTOTAL(109,Лист1!K41:K42)</f>
        <v>0</v>
      </c>
    </row>
    <row r="31" spans="1:11" x14ac:dyDescent="0.25">
      <c r="A31" t="s">
        <v>84</v>
      </c>
      <c r="D31">
        <f>SUM(Лист1!D45:D46)</f>
        <v>26</v>
      </c>
      <c r="E31">
        <f>SUM(Лист1!E45:E46)</f>
        <v>22</v>
      </c>
      <c r="F31">
        <f>SUM(Лист1!F45:F46)</f>
        <v>23</v>
      </c>
      <c r="G31">
        <f>SUM(Лист1!G45:G46)</f>
        <v>28</v>
      </c>
      <c r="H31">
        <f>SUM(Лист1!H45:H46)</f>
        <v>26</v>
      </c>
      <c r="I31">
        <f>SUM(Лист1!I45:I46)</f>
        <v>22</v>
      </c>
      <c r="J31">
        <f>SUM(Лист1!J45:J46)</f>
        <v>30</v>
      </c>
      <c r="K31">
        <f>SUM(Лист1!K45:K46)</f>
        <v>21</v>
      </c>
    </row>
    <row r="32" spans="1:11" x14ac:dyDescent="0.25">
      <c r="A32" t="s">
        <v>85</v>
      </c>
      <c r="D32">
        <f>SUM(Лист1!D49:D50)</f>
        <v>0</v>
      </c>
      <c r="E32">
        <f>SUM(Лист1!E49:E50)</f>
        <v>0</v>
      </c>
      <c r="F32">
        <f>SUM(Лист1!F49:F50)</f>
        <v>0</v>
      </c>
      <c r="G32">
        <f>SUM(Лист1!G49:G50)</f>
        <v>0</v>
      </c>
      <c r="H32">
        <f>SUM(Лист1!H49:H50)</f>
        <v>0</v>
      </c>
      <c r="I32">
        <f>SUM(Лист1!I49:I50)</f>
        <v>0</v>
      </c>
      <c r="J32">
        <f>SUM(Лист1!J49:J50)</f>
        <v>0</v>
      </c>
      <c r="K32">
        <f>SUM(Лист1!K49:K50)</f>
        <v>9</v>
      </c>
    </row>
    <row r="33" spans="4:11" x14ac:dyDescent="0.25">
      <c r="D33">
        <f>SUM(D28:D32)</f>
        <v>30</v>
      </c>
      <c r="E33">
        <f t="shared" ref="E33:K33" si="0">SUM(E28:E32)</f>
        <v>30</v>
      </c>
      <c r="F33">
        <f t="shared" si="0"/>
        <v>30</v>
      </c>
      <c r="G33">
        <f t="shared" si="0"/>
        <v>30</v>
      </c>
      <c r="H33">
        <f t="shared" si="0"/>
        <v>30</v>
      </c>
      <c r="I33">
        <f t="shared" si="0"/>
        <v>30</v>
      </c>
      <c r="J33">
        <f t="shared" si="0"/>
        <v>30</v>
      </c>
      <c r="K33">
        <f t="shared" si="0"/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BINP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BINP User</dc:creator>
  <cp:lastModifiedBy>BINP User</cp:lastModifiedBy>
  <cp:lastPrinted>2016-09-10T06:47:11Z</cp:lastPrinted>
  <dcterms:created xsi:type="dcterms:W3CDTF">2016-09-10T03:54:04Z</dcterms:created>
  <dcterms:modified xsi:type="dcterms:W3CDTF">2020-09-16T03:25:21Z</dcterms:modified>
</cp:coreProperties>
</file>